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22980" windowHeight="9525"/>
  </bookViews>
  <sheets>
    <sheet name="Summary" sheetId="49" r:id="rId1"/>
    <sheet name="Sheet1" sheetId="48" r:id="rId2"/>
    <sheet name="Water and Cooking" sheetId="1" state="hidden" r:id="rId3"/>
    <sheet name="LRMF NC Gas WH Z3" sheetId="2" r:id="rId4"/>
    <sheet name="LRMF NC Gas WH Z4" sheetId="50" r:id="rId5"/>
    <sheet name="LRMF NC Gas WH Z6" sheetId="62" r:id="rId6"/>
    <sheet name="LRMF NC Gas WH Z9" sheetId="74" r:id="rId7"/>
    <sheet name="LRMF NC Gas WH Z10" sheetId="87" r:id="rId8"/>
    <sheet name="LRMF NC Gas WH Z12" sheetId="99" r:id="rId9"/>
    <sheet name="LRMF 90 Gas WH Z3" sheetId="4" r:id="rId10"/>
    <sheet name="LRMF 90 Gas WH Z4" sheetId="54" r:id="rId11"/>
    <sheet name="LRMF 90 Gas WH Z6" sheetId="66" r:id="rId12"/>
    <sheet name="LRMF 90 Gas WH Z9" sheetId="78" r:id="rId13"/>
    <sheet name="LRMF 90 Gas WH Z10" sheetId="91" r:id="rId14"/>
    <sheet name="LRMF 90 Gas WH Z12" sheetId="103" r:id="rId15"/>
    <sheet name="LRMF 78 Gas WH Z3" sheetId="6" r:id="rId16"/>
    <sheet name="LRMF 78 Gas WH Z4" sheetId="58" r:id="rId17"/>
    <sheet name="LRMF 78 Gas WH Z6" sheetId="70" r:id="rId18"/>
    <sheet name="LRMF 78 Gas WH Z9" sheetId="82" r:id="rId19"/>
    <sheet name="LRMF 78 Gas WH Z10" sheetId="95" r:id="rId20"/>
    <sheet name="LRMF 78 Gas WH Z12" sheetId="107" r:id="rId21"/>
    <sheet name="LRMF NC Electric WH Z3 S" sheetId="3" r:id="rId22"/>
    <sheet name="LRMF NC Electric WH Z4 S" sheetId="51" r:id="rId23"/>
    <sheet name="LRMF NC Electric WH Z6 S" sheetId="63" r:id="rId24"/>
    <sheet name="LRMF NC Electric WH Z9 S" sheetId="75" r:id="rId25"/>
    <sheet name="LRMF NC Electric WH Z10 S" sheetId="88" r:id="rId26"/>
    <sheet name="LRMF NC Electric WH Z12 S" sheetId="100" r:id="rId27"/>
    <sheet name="LRMF NC Electric WH Z3 O1" sheetId="10" r:id="rId28"/>
    <sheet name="LRMF NC Electric WH Z4 O1" sheetId="52" r:id="rId29"/>
    <sheet name="LRMF NC Electric WH Z6 O1" sheetId="64" r:id="rId30"/>
    <sheet name="LRMF NC Electric WH Z9 O1" sheetId="76" r:id="rId31"/>
    <sheet name="LRMF NC Electric WH Z10 O1" sheetId="89" r:id="rId32"/>
    <sheet name="LRMF NC Electric WH Z12 O1" sheetId="101" r:id="rId33"/>
    <sheet name="LRMF NC Electric WH Z3 O2" sheetId="9" r:id="rId34"/>
    <sheet name="LRMF NC Electric WH Z4 O2" sheetId="53" r:id="rId35"/>
    <sheet name="LRMF NC Electric WH Z6 O2" sheetId="65" r:id="rId36"/>
    <sheet name="LRMF NC Electric WH Z9 O2" sheetId="77" r:id="rId37"/>
    <sheet name="LRMF NC Electric WH Z10 O2" sheetId="90" r:id="rId38"/>
    <sheet name="LRMF NC Electric WH Z12 O2" sheetId="102" r:id="rId39"/>
    <sheet name="LRMF 90 Electric WH Z3 S" sheetId="5" r:id="rId40"/>
    <sheet name="LRMF 90 Electric WH Z4 S" sheetId="55" r:id="rId41"/>
    <sheet name="LRMF 90 Electric WH Z6 S" sheetId="67" r:id="rId42"/>
    <sheet name="LRMF 90 Electric WH Z9 S" sheetId="79" r:id="rId43"/>
    <sheet name="LRMF 90 Electric WH Z10 S" sheetId="92" r:id="rId44"/>
    <sheet name="LRMF 90 Electric WH Z12 S" sheetId="104" r:id="rId45"/>
    <sheet name="LRMF 90 Electric WH Z3 O1" sheetId="27" r:id="rId46"/>
    <sheet name="LRMF 90 Electric WH Z4 O1" sheetId="56" r:id="rId47"/>
    <sheet name="LRMF 90 Electric WH Z6 O1" sheetId="68" r:id="rId48"/>
    <sheet name="LRMF 90 Electric WH Z9 O1" sheetId="80" r:id="rId49"/>
    <sheet name="LRMF 90 Electric WH Z10 O1" sheetId="93" r:id="rId50"/>
    <sheet name="LRMF 90 Electric WH Z12 O1" sheetId="105" r:id="rId51"/>
    <sheet name="LRMF 90 Electric WH Z3 O2" sheetId="26" r:id="rId52"/>
    <sheet name="LRMF 90 Electric WH Z4 O2" sheetId="57" r:id="rId53"/>
    <sheet name="LRMF 90 Electric WH Z6 O2" sheetId="69" r:id="rId54"/>
    <sheet name="LRMF 90 Electric WH Z9 O2" sheetId="81" r:id="rId55"/>
    <sheet name="LRMF 90 Electric WH Z10 O2" sheetId="94" r:id="rId56"/>
    <sheet name="LRMF 90 Electric WH Z12 O2" sheetId="106" r:id="rId57"/>
    <sheet name="LRMF 78 Electric WH Z3 S" sheetId="7" r:id="rId58"/>
    <sheet name="LRMF 78 Electric WH Z4 S" sheetId="59" r:id="rId59"/>
    <sheet name="LRMF 78 Electric WH Z6 S" sheetId="71" r:id="rId60"/>
    <sheet name="LRMF 78 Electric WH Z9 S" sheetId="83" r:id="rId61"/>
    <sheet name="LRMF 78 Electric WH Z10 S" sheetId="96" r:id="rId62"/>
    <sheet name="LRMF 78 Electric WH Z12 S" sheetId="108" r:id="rId63"/>
    <sheet name="LRMF 78 Electric WH Z3 O1" sheetId="28" r:id="rId64"/>
    <sheet name="LRMF 78 Electric WH Z4 O1" sheetId="60" r:id="rId65"/>
    <sheet name="LRMF 78 Electric WH Z6 O1" sheetId="72" r:id="rId66"/>
    <sheet name="LRMF 78 Electric WH Z9 O1" sheetId="84" r:id="rId67"/>
    <sheet name="LRMF 78 Electric WH Z10 O1" sheetId="97" r:id="rId68"/>
    <sheet name="LRMF 78 Electric WH Z12 O1" sheetId="109" r:id="rId69"/>
    <sheet name="LRMF 78 Electric WH Z3 O2" sheetId="29" r:id="rId70"/>
    <sheet name="LRMF 78 Electric WH Z4 O2" sheetId="61" r:id="rId71"/>
    <sheet name="LRMF 78 Electric WH Z6 O2" sheetId="73" r:id="rId72"/>
    <sheet name="LRMF 78 Electric WH Z9 O2" sheetId="85" r:id="rId73"/>
    <sheet name="LRMF 78 Electric WH Z10 O2" sheetId="98" r:id="rId74"/>
    <sheet name="LRMF 78 Electric WH Z12 O2" sheetId="110" r:id="rId75"/>
  </sheets>
  <definedNames>
    <definedName name="zone_lu">Sheet1!$B$4:$J$9</definedName>
  </definedNames>
  <calcPr calcId="145621"/>
</workbook>
</file>

<file path=xl/calcChain.xml><?xml version="1.0" encoding="utf-8"?>
<calcChain xmlns="http://schemas.openxmlformats.org/spreadsheetml/2006/main">
  <c r="E36" i="99" l="1"/>
  <c r="E34" i="99"/>
  <c r="E32" i="99"/>
  <c r="E36" i="100"/>
  <c r="E34" i="100"/>
  <c r="E32" i="100"/>
  <c r="E36" i="101"/>
  <c r="E34" i="101"/>
  <c r="E32" i="101"/>
  <c r="E36" i="102"/>
  <c r="E34" i="102"/>
  <c r="E32" i="102"/>
  <c r="E36" i="87"/>
  <c r="E34" i="87"/>
  <c r="E32" i="87"/>
  <c r="E36" i="88"/>
  <c r="E34" i="88"/>
  <c r="E32" i="88"/>
  <c r="E36" i="89"/>
  <c r="E34" i="89"/>
  <c r="E32" i="89"/>
  <c r="E36" i="90"/>
  <c r="E34" i="90"/>
  <c r="E32" i="90"/>
  <c r="E36" i="74"/>
  <c r="E34" i="74"/>
  <c r="E32" i="74"/>
  <c r="E36" i="75"/>
  <c r="E34" i="75"/>
  <c r="E32" i="75"/>
  <c r="E36" i="76"/>
  <c r="E34" i="76"/>
  <c r="E32" i="76"/>
  <c r="E36" i="77"/>
  <c r="E34" i="77"/>
  <c r="E32" i="77"/>
  <c r="E36" i="62"/>
  <c r="E34" i="62"/>
  <c r="E32" i="62"/>
  <c r="E36" i="63"/>
  <c r="E34" i="63"/>
  <c r="E32" i="63"/>
  <c r="E36" i="64"/>
  <c r="E34" i="64"/>
  <c r="E32" i="64"/>
  <c r="E36" i="65"/>
  <c r="E34" i="65"/>
  <c r="E32" i="65"/>
  <c r="E36" i="50"/>
  <c r="E34" i="50"/>
  <c r="E32" i="50"/>
  <c r="E36" i="51"/>
  <c r="E34" i="51"/>
  <c r="E32" i="51"/>
  <c r="E36" i="52"/>
  <c r="E34" i="52"/>
  <c r="E32" i="52"/>
  <c r="E36" i="53"/>
  <c r="E34" i="53"/>
  <c r="E32" i="53"/>
  <c r="E36" i="3"/>
  <c r="E34" i="3"/>
  <c r="E32" i="3"/>
  <c r="E36" i="10"/>
  <c r="E34" i="10"/>
  <c r="E32" i="10"/>
  <c r="E36" i="9"/>
  <c r="E34" i="9"/>
  <c r="E32" i="9"/>
  <c r="E34" i="2"/>
  <c r="E32" i="2"/>
  <c r="G27" i="77"/>
  <c r="H27" i="77" s="1"/>
  <c r="H24" i="77"/>
  <c r="G27" i="108"/>
  <c r="H27" i="108" s="1"/>
  <c r="H24" i="108"/>
  <c r="G22" i="108"/>
  <c r="H22" i="108" s="1"/>
  <c r="H21" i="108"/>
  <c r="H20" i="108"/>
  <c r="H18" i="108"/>
  <c r="G17" i="108"/>
  <c r="H17" i="108" s="1"/>
  <c r="G27" i="109"/>
  <c r="H27" i="109" s="1"/>
  <c r="H24" i="109"/>
  <c r="G22" i="109"/>
  <c r="H22" i="109" s="1"/>
  <c r="H21" i="109"/>
  <c r="H20" i="109"/>
  <c r="H18" i="109"/>
  <c r="G17" i="109"/>
  <c r="H17" i="109" s="1"/>
  <c r="G27" i="110"/>
  <c r="H27" i="110" s="1"/>
  <c r="H24" i="110"/>
  <c r="G22" i="110"/>
  <c r="H22" i="110" s="1"/>
  <c r="H21" i="110"/>
  <c r="H20" i="110"/>
  <c r="H18" i="110"/>
  <c r="G17" i="110"/>
  <c r="H17" i="110" s="1"/>
  <c r="G27" i="104"/>
  <c r="H27" i="104" s="1"/>
  <c r="H24" i="104"/>
  <c r="G22" i="104"/>
  <c r="H22" i="104" s="1"/>
  <c r="H21" i="104"/>
  <c r="H20" i="104"/>
  <c r="H18" i="104"/>
  <c r="G17" i="104"/>
  <c r="H17" i="104" s="1"/>
  <c r="G27" i="105"/>
  <c r="H27" i="105" s="1"/>
  <c r="H24" i="105"/>
  <c r="G22" i="105"/>
  <c r="H22" i="105" s="1"/>
  <c r="H21" i="105"/>
  <c r="H20" i="105"/>
  <c r="H18" i="105"/>
  <c r="G17" i="105"/>
  <c r="H17" i="105" s="1"/>
  <c r="G27" i="106"/>
  <c r="H27" i="106" s="1"/>
  <c r="H24" i="106"/>
  <c r="G22" i="106"/>
  <c r="H22" i="106" s="1"/>
  <c r="H21" i="106"/>
  <c r="H20" i="106"/>
  <c r="H18" i="106"/>
  <c r="G17" i="106"/>
  <c r="H17" i="106" s="1"/>
  <c r="G27" i="96"/>
  <c r="H27" i="96" s="1"/>
  <c r="H24" i="96"/>
  <c r="G22" i="96"/>
  <c r="H22" i="96" s="1"/>
  <c r="H21" i="96"/>
  <c r="H20" i="96"/>
  <c r="H18" i="96"/>
  <c r="G17" i="96"/>
  <c r="H17" i="96" s="1"/>
  <c r="G27" i="97"/>
  <c r="H27" i="97" s="1"/>
  <c r="H24" i="97"/>
  <c r="G22" i="97"/>
  <c r="H22" i="97" s="1"/>
  <c r="H21" i="97"/>
  <c r="H20" i="97"/>
  <c r="H18" i="97"/>
  <c r="G17" i="97"/>
  <c r="H17" i="97" s="1"/>
  <c r="G27" i="98"/>
  <c r="H27" i="98" s="1"/>
  <c r="H24" i="98"/>
  <c r="G22" i="98"/>
  <c r="H22" i="98" s="1"/>
  <c r="H21" i="98"/>
  <c r="H20" i="98"/>
  <c r="H18" i="98"/>
  <c r="G17" i="98"/>
  <c r="H17" i="98" s="1"/>
  <c r="G27" i="92"/>
  <c r="H27" i="92" s="1"/>
  <c r="H24" i="92"/>
  <c r="G22" i="92"/>
  <c r="H22" i="92" s="1"/>
  <c r="H21" i="92"/>
  <c r="H20" i="92"/>
  <c r="H18" i="92"/>
  <c r="G17" i="92"/>
  <c r="H17" i="92" s="1"/>
  <c r="G27" i="93"/>
  <c r="H27" i="93" s="1"/>
  <c r="H24" i="93"/>
  <c r="G22" i="93"/>
  <c r="H22" i="93" s="1"/>
  <c r="H21" i="93"/>
  <c r="H20" i="93"/>
  <c r="H18" i="93"/>
  <c r="G17" i="93"/>
  <c r="H17" i="93" s="1"/>
  <c r="G27" i="94"/>
  <c r="H27" i="94" s="1"/>
  <c r="H24" i="94"/>
  <c r="G22" i="94"/>
  <c r="H22" i="94" s="1"/>
  <c r="H21" i="94"/>
  <c r="H20" i="94"/>
  <c r="H18" i="94"/>
  <c r="G17" i="94"/>
  <c r="H17" i="94" s="1"/>
  <c r="G27" i="83"/>
  <c r="H27" i="83" s="1"/>
  <c r="H24" i="83"/>
  <c r="G22" i="83"/>
  <c r="H22" i="83" s="1"/>
  <c r="H21" i="83"/>
  <c r="H20" i="83"/>
  <c r="H18" i="83"/>
  <c r="G17" i="83"/>
  <c r="H17" i="83" s="1"/>
  <c r="G27" i="84"/>
  <c r="H27" i="84" s="1"/>
  <c r="H24" i="84"/>
  <c r="G22" i="84"/>
  <c r="H22" i="84" s="1"/>
  <c r="H21" i="84"/>
  <c r="H20" i="84"/>
  <c r="H18" i="84"/>
  <c r="G17" i="84"/>
  <c r="H17" i="84" s="1"/>
  <c r="G27" i="85"/>
  <c r="H27" i="85" s="1"/>
  <c r="H24" i="85"/>
  <c r="G22" i="85"/>
  <c r="H22" i="85" s="1"/>
  <c r="H21" i="85"/>
  <c r="H20" i="85"/>
  <c r="H18" i="85"/>
  <c r="G17" i="85"/>
  <c r="H17" i="85" s="1"/>
  <c r="G27" i="79"/>
  <c r="H27" i="79" s="1"/>
  <c r="H24" i="79"/>
  <c r="G22" i="79"/>
  <c r="H22" i="79" s="1"/>
  <c r="H21" i="79"/>
  <c r="H20" i="79"/>
  <c r="H18" i="79"/>
  <c r="G17" i="79"/>
  <c r="H17" i="79" s="1"/>
  <c r="G27" i="80"/>
  <c r="H27" i="80" s="1"/>
  <c r="H24" i="80"/>
  <c r="G22" i="80"/>
  <c r="H22" i="80" s="1"/>
  <c r="H21" i="80"/>
  <c r="H20" i="80"/>
  <c r="H18" i="80"/>
  <c r="G17" i="80"/>
  <c r="H17" i="80" s="1"/>
  <c r="G27" i="81"/>
  <c r="H27" i="81" s="1"/>
  <c r="H24" i="81"/>
  <c r="G22" i="81"/>
  <c r="H22" i="81" s="1"/>
  <c r="H21" i="81"/>
  <c r="H20" i="81"/>
  <c r="H18" i="81"/>
  <c r="G17" i="81"/>
  <c r="H17" i="81" s="1"/>
  <c r="G27" i="71"/>
  <c r="H27" i="71" s="1"/>
  <c r="H24" i="71"/>
  <c r="G22" i="71"/>
  <c r="H22" i="71" s="1"/>
  <c r="H21" i="71"/>
  <c r="H20" i="71"/>
  <c r="H18" i="71"/>
  <c r="G17" i="71"/>
  <c r="H17" i="71" s="1"/>
  <c r="G27" i="72"/>
  <c r="H27" i="72" s="1"/>
  <c r="H24" i="72"/>
  <c r="G22" i="72"/>
  <c r="H22" i="72" s="1"/>
  <c r="H21" i="72"/>
  <c r="H20" i="72"/>
  <c r="H18" i="72"/>
  <c r="G17" i="72"/>
  <c r="H17" i="72" s="1"/>
  <c r="G27" i="73"/>
  <c r="H27" i="73" s="1"/>
  <c r="H24" i="73"/>
  <c r="G22" i="73"/>
  <c r="H22" i="73" s="1"/>
  <c r="H21" i="73"/>
  <c r="H20" i="73"/>
  <c r="H18" i="73"/>
  <c r="G17" i="73"/>
  <c r="H17" i="73" s="1"/>
  <c r="G27" i="67"/>
  <c r="H27" i="67" s="1"/>
  <c r="H24" i="67"/>
  <c r="G22" i="67"/>
  <c r="H22" i="67" s="1"/>
  <c r="H21" i="67"/>
  <c r="H20" i="67"/>
  <c r="H18" i="67"/>
  <c r="G17" i="67"/>
  <c r="H17" i="67" s="1"/>
  <c r="G27" i="68"/>
  <c r="H27" i="68" s="1"/>
  <c r="H24" i="68"/>
  <c r="G22" i="68"/>
  <c r="H22" i="68" s="1"/>
  <c r="H21" i="68"/>
  <c r="H20" i="68"/>
  <c r="H18" i="68"/>
  <c r="G17" i="68"/>
  <c r="H17" i="68" s="1"/>
  <c r="G27" i="69"/>
  <c r="H27" i="69" s="1"/>
  <c r="H24" i="69"/>
  <c r="G22" i="69"/>
  <c r="H22" i="69" s="1"/>
  <c r="H21" i="69"/>
  <c r="H20" i="69"/>
  <c r="H18" i="69"/>
  <c r="G17" i="69"/>
  <c r="H17" i="69" s="1"/>
  <c r="G27" i="59"/>
  <c r="H27" i="59" s="1"/>
  <c r="H24" i="59"/>
  <c r="G22" i="59"/>
  <c r="H22" i="59" s="1"/>
  <c r="H21" i="59"/>
  <c r="H20" i="59"/>
  <c r="H18" i="59"/>
  <c r="G17" i="59"/>
  <c r="H17" i="59" s="1"/>
  <c r="G27" i="60"/>
  <c r="H27" i="60" s="1"/>
  <c r="H24" i="60"/>
  <c r="G22" i="60"/>
  <c r="H22" i="60" s="1"/>
  <c r="H21" i="60"/>
  <c r="H20" i="60"/>
  <c r="H18" i="60"/>
  <c r="G17" i="60"/>
  <c r="H17" i="60" s="1"/>
  <c r="G27" i="61"/>
  <c r="H27" i="61" s="1"/>
  <c r="H24" i="61"/>
  <c r="G22" i="61"/>
  <c r="H22" i="61" s="1"/>
  <c r="H21" i="61"/>
  <c r="H20" i="61"/>
  <c r="H18" i="61"/>
  <c r="G17" i="61"/>
  <c r="H17" i="61" s="1"/>
  <c r="G27" i="55"/>
  <c r="H27" i="55" s="1"/>
  <c r="H24" i="55"/>
  <c r="G22" i="55"/>
  <c r="H22" i="55" s="1"/>
  <c r="H21" i="55"/>
  <c r="H20" i="55"/>
  <c r="H18" i="55"/>
  <c r="G17" i="55"/>
  <c r="H17" i="55" s="1"/>
  <c r="G27" i="56"/>
  <c r="H27" i="56" s="1"/>
  <c r="H24" i="56"/>
  <c r="G22" i="56"/>
  <c r="H22" i="56" s="1"/>
  <c r="H21" i="56"/>
  <c r="H20" i="56"/>
  <c r="H18" i="56"/>
  <c r="G17" i="56"/>
  <c r="H17" i="56" s="1"/>
  <c r="G27" i="57"/>
  <c r="H27" i="57" s="1"/>
  <c r="H24" i="57"/>
  <c r="G22" i="57"/>
  <c r="H22" i="57" s="1"/>
  <c r="H21" i="57"/>
  <c r="H20" i="57"/>
  <c r="H18" i="57"/>
  <c r="G17" i="57"/>
  <c r="H17" i="57" s="1"/>
  <c r="G27" i="7"/>
  <c r="H27" i="7" s="1"/>
  <c r="H24" i="7"/>
  <c r="G22" i="7"/>
  <c r="H22" i="7" s="1"/>
  <c r="H21" i="7"/>
  <c r="H20" i="7"/>
  <c r="H18" i="7"/>
  <c r="G17" i="7"/>
  <c r="H17" i="7" s="1"/>
  <c r="G27" i="28"/>
  <c r="H27" i="28" s="1"/>
  <c r="H24" i="28"/>
  <c r="G22" i="28"/>
  <c r="H22" i="28" s="1"/>
  <c r="H21" i="28"/>
  <c r="H20" i="28"/>
  <c r="H18" i="28"/>
  <c r="G17" i="28"/>
  <c r="H17" i="28" s="1"/>
  <c r="G27" i="29"/>
  <c r="H27" i="29" s="1"/>
  <c r="H24" i="29"/>
  <c r="G22" i="29"/>
  <c r="H22" i="29" s="1"/>
  <c r="H21" i="29"/>
  <c r="H20" i="29"/>
  <c r="H18" i="29"/>
  <c r="G17" i="29"/>
  <c r="H17" i="29" s="1"/>
  <c r="G27" i="26"/>
  <c r="H27" i="26" s="1"/>
  <c r="H24" i="26"/>
  <c r="G22" i="26"/>
  <c r="H22" i="26" s="1"/>
  <c r="H21" i="26"/>
  <c r="H20" i="26"/>
  <c r="H18" i="26"/>
  <c r="G17" i="26"/>
  <c r="H17" i="26" s="1"/>
  <c r="G27" i="27"/>
  <c r="H27" i="27" s="1"/>
  <c r="H24" i="27"/>
  <c r="G22" i="27"/>
  <c r="H22" i="27" s="1"/>
  <c r="H21" i="27"/>
  <c r="H20" i="27"/>
  <c r="H18" i="27"/>
  <c r="G17" i="27"/>
  <c r="H17" i="27" s="1"/>
  <c r="G22" i="107"/>
  <c r="H22" i="107" s="1"/>
  <c r="H21" i="107"/>
  <c r="H20" i="107"/>
  <c r="H18" i="107"/>
  <c r="G17" i="107"/>
  <c r="H17" i="107" s="1"/>
  <c r="G22" i="103"/>
  <c r="H22" i="103" s="1"/>
  <c r="H21" i="103"/>
  <c r="H20" i="103"/>
  <c r="H18" i="103"/>
  <c r="H17" i="103"/>
  <c r="G17" i="103"/>
  <c r="G22" i="95"/>
  <c r="H22" i="95" s="1"/>
  <c r="H21" i="95"/>
  <c r="H20" i="95"/>
  <c r="H18" i="95"/>
  <c r="G17" i="95"/>
  <c r="H17" i="95" s="1"/>
  <c r="G22" i="91"/>
  <c r="H22" i="91" s="1"/>
  <c r="H21" i="91"/>
  <c r="H20" i="91"/>
  <c r="H18" i="91"/>
  <c r="G17" i="91"/>
  <c r="H17" i="91" s="1"/>
  <c r="G22" i="82"/>
  <c r="H22" i="82" s="1"/>
  <c r="H21" i="82"/>
  <c r="H20" i="82"/>
  <c r="H18" i="82"/>
  <c r="G17" i="82"/>
  <c r="H17" i="82" s="1"/>
  <c r="G22" i="78"/>
  <c r="H22" i="78" s="1"/>
  <c r="H21" i="78"/>
  <c r="H20" i="78"/>
  <c r="H18" i="78"/>
  <c r="G17" i="78"/>
  <c r="H17" i="78" s="1"/>
  <c r="G22" i="70"/>
  <c r="H22" i="70" s="1"/>
  <c r="H21" i="70"/>
  <c r="H20" i="70"/>
  <c r="H18" i="70"/>
  <c r="G17" i="70"/>
  <c r="H17" i="70" s="1"/>
  <c r="G22" i="66"/>
  <c r="H22" i="66" s="1"/>
  <c r="H21" i="66"/>
  <c r="H20" i="66"/>
  <c r="H18" i="66"/>
  <c r="G17" i="66"/>
  <c r="H17" i="66" s="1"/>
  <c r="G22" i="58"/>
  <c r="H22" i="58" s="1"/>
  <c r="H21" i="58"/>
  <c r="H20" i="58"/>
  <c r="H18" i="58"/>
  <c r="H17" i="58"/>
  <c r="G17" i="58"/>
  <c r="G27" i="100"/>
  <c r="H27" i="100" s="1"/>
  <c r="H24" i="100"/>
  <c r="G22" i="100"/>
  <c r="H22" i="100" s="1"/>
  <c r="G27" i="101"/>
  <c r="H27" i="101" s="1"/>
  <c r="H24" i="101"/>
  <c r="G22" i="101"/>
  <c r="H22" i="101" s="1"/>
  <c r="G27" i="102"/>
  <c r="H27" i="102" s="1"/>
  <c r="H24" i="102"/>
  <c r="G22" i="102"/>
  <c r="H22" i="102" s="1"/>
  <c r="G27" i="88"/>
  <c r="H27" i="88" s="1"/>
  <c r="H24" i="88"/>
  <c r="G22" i="88"/>
  <c r="H22" i="88" s="1"/>
  <c r="G27" i="89"/>
  <c r="H27" i="89" s="1"/>
  <c r="H24" i="89"/>
  <c r="G22" i="89"/>
  <c r="H22" i="89" s="1"/>
  <c r="G27" i="90"/>
  <c r="H27" i="90" s="1"/>
  <c r="H24" i="90"/>
  <c r="H22" i="90"/>
  <c r="G22" i="90"/>
  <c r="G27" i="74"/>
  <c r="H27" i="74" s="1"/>
  <c r="H24" i="74"/>
  <c r="G22" i="74"/>
  <c r="H22" i="74" s="1"/>
  <c r="G27" i="75"/>
  <c r="H27" i="75" s="1"/>
  <c r="H24" i="75"/>
  <c r="G22" i="75"/>
  <c r="H22" i="75" s="1"/>
  <c r="G27" i="76"/>
  <c r="H27" i="76" s="1"/>
  <c r="H24" i="76"/>
  <c r="G22" i="76"/>
  <c r="H22" i="76" s="1"/>
  <c r="G27" i="63"/>
  <c r="H27" i="63" s="1"/>
  <c r="H24" i="63"/>
  <c r="G22" i="63"/>
  <c r="H22" i="63" s="1"/>
  <c r="G27" i="64"/>
  <c r="H27" i="64" s="1"/>
  <c r="H24" i="64"/>
  <c r="G22" i="64"/>
  <c r="H22" i="64" s="1"/>
  <c r="G27" i="65"/>
  <c r="H27" i="65" s="1"/>
  <c r="H24" i="65"/>
  <c r="G22" i="65"/>
  <c r="H22" i="65" s="1"/>
  <c r="G27" i="51"/>
  <c r="H27" i="51" s="1"/>
  <c r="H24" i="51"/>
  <c r="G22" i="51"/>
  <c r="H22" i="51" s="1"/>
  <c r="G27" i="52"/>
  <c r="H27" i="52" s="1"/>
  <c r="H24" i="52"/>
  <c r="G22" i="52"/>
  <c r="H22" i="52" s="1"/>
  <c r="G27" i="53"/>
  <c r="H27" i="53" s="1"/>
  <c r="H24" i="53"/>
  <c r="G22" i="53"/>
  <c r="H22" i="53" s="1"/>
  <c r="G27" i="9"/>
  <c r="H27" i="9" s="1"/>
  <c r="H24" i="9"/>
  <c r="G22" i="9"/>
  <c r="H22" i="9" s="1"/>
  <c r="G27" i="10"/>
  <c r="H27" i="10" s="1"/>
  <c r="H24" i="10"/>
  <c r="G22" i="10"/>
  <c r="H22" i="10" s="1"/>
  <c r="G27" i="3"/>
  <c r="H27" i="3" s="1"/>
  <c r="H24" i="3"/>
  <c r="G27" i="99"/>
  <c r="H27" i="99" s="1"/>
  <c r="H26" i="99"/>
  <c r="H24" i="99"/>
  <c r="G27" i="87"/>
  <c r="H27" i="87" s="1"/>
  <c r="H26" i="87"/>
  <c r="H24" i="87"/>
  <c r="G27" i="62"/>
  <c r="H27" i="62" s="1"/>
  <c r="H26" i="62"/>
  <c r="H24" i="62"/>
  <c r="G27" i="50"/>
  <c r="H27" i="50" s="1"/>
  <c r="H26" i="50"/>
  <c r="H24" i="50"/>
  <c r="G27" i="2"/>
  <c r="H27" i="2" s="1"/>
  <c r="H26" i="2"/>
  <c r="H24" i="2"/>
  <c r="G27" i="5"/>
  <c r="H27" i="5" s="1"/>
  <c r="H24" i="5"/>
  <c r="E38" i="4" l="1"/>
  <c r="E38" i="5"/>
  <c r="E38" i="27"/>
  <c r="E38" i="26"/>
  <c r="E38" i="6"/>
  <c r="E38" i="7"/>
  <c r="E38" i="28"/>
  <c r="E38" i="29"/>
  <c r="E38" i="54"/>
  <c r="E38" i="55"/>
  <c r="E38" i="56"/>
  <c r="E38" i="57"/>
  <c r="E38" i="58"/>
  <c r="E38" i="59"/>
  <c r="E38" i="60"/>
  <c r="E38" i="61"/>
  <c r="E38" i="66"/>
  <c r="E38" i="67"/>
  <c r="E38" i="68"/>
  <c r="E38" i="69"/>
  <c r="E38" i="70"/>
  <c r="E38" i="71"/>
  <c r="E38" i="72"/>
  <c r="E38" i="73"/>
  <c r="E38" i="78"/>
  <c r="E38" i="79"/>
  <c r="E38" i="80"/>
  <c r="E38" i="81"/>
  <c r="E38" i="82"/>
  <c r="E38" i="83"/>
  <c r="E38" i="84"/>
  <c r="E38" i="85"/>
  <c r="E38" i="91"/>
  <c r="E38" i="92"/>
  <c r="E38" i="93"/>
  <c r="E38" i="94"/>
  <c r="E38" i="95"/>
  <c r="E38" i="96"/>
  <c r="E38" i="97"/>
  <c r="E38" i="98"/>
  <c r="E38" i="103"/>
  <c r="E38" i="104"/>
  <c r="E38" i="105"/>
  <c r="E38" i="106"/>
  <c r="E38" i="107"/>
  <c r="E38" i="108"/>
  <c r="E38" i="109"/>
  <c r="E38" i="110"/>
  <c r="H10" i="74" l="1"/>
  <c r="H10" i="75"/>
  <c r="H10" i="76"/>
  <c r="H10" i="77"/>
  <c r="H41" i="110"/>
  <c r="H39" i="110"/>
  <c r="E36" i="110"/>
  <c r="E34" i="110"/>
  <c r="E32" i="110"/>
  <c r="H31" i="110"/>
  <c r="H16" i="110"/>
  <c r="H15" i="110"/>
  <c r="H14" i="110"/>
  <c r="H28" i="110" s="1"/>
  <c r="H13" i="110"/>
  <c r="H12" i="110"/>
  <c r="H11" i="110"/>
  <c r="H9" i="110"/>
  <c r="G8" i="110"/>
  <c r="H8" i="110" s="1"/>
  <c r="O1" i="110"/>
  <c r="H41" i="109"/>
  <c r="H39" i="109"/>
  <c r="E36" i="109"/>
  <c r="E34" i="109"/>
  <c r="E32" i="109"/>
  <c r="H31" i="109"/>
  <c r="H16" i="109"/>
  <c r="H28" i="109" s="1"/>
  <c r="H15" i="109"/>
  <c r="H13" i="109"/>
  <c r="H12" i="109"/>
  <c r="H11" i="109"/>
  <c r="H9" i="109"/>
  <c r="G8" i="109"/>
  <c r="H8" i="109" s="1"/>
  <c r="O1" i="109"/>
  <c r="H41" i="108"/>
  <c r="H39" i="108"/>
  <c r="E36" i="108"/>
  <c r="E34" i="108"/>
  <c r="E32" i="108"/>
  <c r="H31" i="108"/>
  <c r="H16" i="108"/>
  <c r="H15" i="108"/>
  <c r="H14" i="108"/>
  <c r="H13" i="108"/>
  <c r="H12" i="108"/>
  <c r="H11" i="108"/>
  <c r="H9" i="108"/>
  <c r="G8" i="108"/>
  <c r="H8" i="108" s="1"/>
  <c r="O1" i="108"/>
  <c r="H41" i="107"/>
  <c r="H39" i="107"/>
  <c r="E36" i="107"/>
  <c r="E34" i="107"/>
  <c r="E32" i="107"/>
  <c r="H31" i="107"/>
  <c r="H16" i="107"/>
  <c r="H15" i="107"/>
  <c r="H14" i="107"/>
  <c r="H13" i="107"/>
  <c r="H12" i="107"/>
  <c r="H11" i="107"/>
  <c r="H9" i="107"/>
  <c r="G8" i="107"/>
  <c r="H8" i="107" s="1"/>
  <c r="O1" i="107"/>
  <c r="H41" i="106"/>
  <c r="H39" i="106"/>
  <c r="E36" i="106"/>
  <c r="E34" i="106"/>
  <c r="E32" i="106"/>
  <c r="H31" i="106"/>
  <c r="H16" i="106"/>
  <c r="H15" i="106"/>
  <c r="H14" i="106"/>
  <c r="H28" i="106" s="1"/>
  <c r="H13" i="106"/>
  <c r="H12" i="106"/>
  <c r="H11" i="106"/>
  <c r="H9" i="106"/>
  <c r="G8" i="106"/>
  <c r="H8" i="106" s="1"/>
  <c r="O1" i="106"/>
  <c r="H41" i="105"/>
  <c r="H39" i="105"/>
  <c r="E36" i="105"/>
  <c r="E34" i="105"/>
  <c r="E32" i="105"/>
  <c r="H31" i="105"/>
  <c r="H16" i="105"/>
  <c r="H28" i="105" s="1"/>
  <c r="H15" i="105"/>
  <c r="H13" i="105"/>
  <c r="H12" i="105"/>
  <c r="H11" i="105"/>
  <c r="H9" i="105"/>
  <c r="G8" i="105"/>
  <c r="H8" i="105" s="1"/>
  <c r="O1" i="105"/>
  <c r="H41" i="104"/>
  <c r="H39" i="104"/>
  <c r="E36" i="104"/>
  <c r="E34" i="104"/>
  <c r="E32" i="104"/>
  <c r="H31" i="104"/>
  <c r="H16" i="104"/>
  <c r="H15" i="104"/>
  <c r="H14" i="104"/>
  <c r="H28" i="104" s="1"/>
  <c r="H13" i="104"/>
  <c r="H12" i="104"/>
  <c r="H11" i="104"/>
  <c r="H9" i="104"/>
  <c r="G8" i="104"/>
  <c r="H8" i="104" s="1"/>
  <c r="H10" i="104" s="1"/>
  <c r="O1" i="104"/>
  <c r="H41" i="103"/>
  <c r="H39" i="103"/>
  <c r="E36" i="103"/>
  <c r="E34" i="103"/>
  <c r="E32" i="103"/>
  <c r="H31" i="103"/>
  <c r="H16" i="103"/>
  <c r="H15" i="103"/>
  <c r="H14" i="103"/>
  <c r="H28" i="103" s="1"/>
  <c r="H13" i="103"/>
  <c r="H12" i="103"/>
  <c r="H11" i="103"/>
  <c r="H9" i="103"/>
  <c r="G8" i="103"/>
  <c r="H8" i="103" s="1"/>
  <c r="O1" i="103"/>
  <c r="H41" i="102"/>
  <c r="H39" i="102"/>
  <c r="H31" i="102"/>
  <c r="H21" i="102"/>
  <c r="H20" i="102"/>
  <c r="H18" i="102"/>
  <c r="G17" i="102"/>
  <c r="H17" i="102" s="1"/>
  <c r="H16" i="102"/>
  <c r="H15" i="102"/>
  <c r="H14" i="102"/>
  <c r="H13" i="102"/>
  <c r="H12" i="102"/>
  <c r="H11" i="102"/>
  <c r="O1" i="102"/>
  <c r="H41" i="101"/>
  <c r="H39" i="101"/>
  <c r="H31" i="101"/>
  <c r="H21" i="101"/>
  <c r="H20" i="101"/>
  <c r="H18" i="101"/>
  <c r="G17" i="101"/>
  <c r="H17" i="101" s="1"/>
  <c r="H16" i="101"/>
  <c r="H15" i="101"/>
  <c r="H13" i="101"/>
  <c r="H12" i="101"/>
  <c r="H11" i="101"/>
  <c r="H10" i="101"/>
  <c r="O1" i="101"/>
  <c r="H41" i="100"/>
  <c r="H39" i="100"/>
  <c r="H31" i="100"/>
  <c r="H21" i="100"/>
  <c r="H20" i="100"/>
  <c r="H18" i="100"/>
  <c r="G17" i="100"/>
  <c r="H17" i="100" s="1"/>
  <c r="H16" i="100"/>
  <c r="H15" i="100"/>
  <c r="H14" i="100"/>
  <c r="H13" i="100"/>
  <c r="H12" i="100"/>
  <c r="H11" i="100"/>
  <c r="O1" i="100"/>
  <c r="H41" i="99"/>
  <c r="H39" i="99"/>
  <c r="H31" i="99"/>
  <c r="G22" i="99"/>
  <c r="H22" i="99" s="1"/>
  <c r="H21" i="99"/>
  <c r="H20" i="99"/>
  <c r="H18" i="99"/>
  <c r="G17" i="99"/>
  <c r="H17" i="99" s="1"/>
  <c r="H16" i="99"/>
  <c r="H15" i="99"/>
  <c r="H14" i="99"/>
  <c r="H13" i="99"/>
  <c r="H12" i="99"/>
  <c r="H11" i="99"/>
  <c r="O1" i="99"/>
  <c r="H41" i="98"/>
  <c r="H39" i="98"/>
  <c r="E36" i="98"/>
  <c r="E34" i="98"/>
  <c r="E32" i="98"/>
  <c r="H31" i="98"/>
  <c r="H16" i="98"/>
  <c r="H15" i="98"/>
  <c r="H14" i="98"/>
  <c r="H28" i="98" s="1"/>
  <c r="H13" i="98"/>
  <c r="H12" i="98"/>
  <c r="H11" i="98"/>
  <c r="H9" i="98"/>
  <c r="G8" i="98"/>
  <c r="H8" i="98" s="1"/>
  <c r="H10" i="98" s="1"/>
  <c r="O1" i="98"/>
  <c r="H41" i="97"/>
  <c r="H39" i="97"/>
  <c r="E36" i="97"/>
  <c r="E34" i="97"/>
  <c r="E32" i="97"/>
  <c r="H31" i="97"/>
  <c r="H16" i="97"/>
  <c r="H28" i="97" s="1"/>
  <c r="H15" i="97"/>
  <c r="H13" i="97"/>
  <c r="H12" i="97"/>
  <c r="H11" i="97"/>
  <c r="H9" i="97"/>
  <c r="G8" i="97"/>
  <c r="H8" i="97" s="1"/>
  <c r="O1" i="97"/>
  <c r="H41" i="96"/>
  <c r="H39" i="96"/>
  <c r="E36" i="96"/>
  <c r="E34" i="96"/>
  <c r="E32" i="96"/>
  <c r="H31" i="96"/>
  <c r="H16" i="96"/>
  <c r="H15" i="96"/>
  <c r="H14" i="96"/>
  <c r="H13" i="96"/>
  <c r="H12" i="96"/>
  <c r="H11" i="96"/>
  <c r="H9" i="96"/>
  <c r="G8" i="96"/>
  <c r="H8" i="96" s="1"/>
  <c r="O1" i="96"/>
  <c r="H41" i="95"/>
  <c r="H39" i="95"/>
  <c r="E36" i="95"/>
  <c r="E34" i="95"/>
  <c r="E32" i="95"/>
  <c r="H31" i="95"/>
  <c r="H16" i="95"/>
  <c r="H15" i="95"/>
  <c r="H14" i="95"/>
  <c r="H28" i="95" s="1"/>
  <c r="H13" i="95"/>
  <c r="H12" i="95"/>
  <c r="H11" i="95"/>
  <c r="H9" i="95"/>
  <c r="G8" i="95"/>
  <c r="H8" i="95" s="1"/>
  <c r="O1" i="95"/>
  <c r="H41" i="94"/>
  <c r="H39" i="94"/>
  <c r="E36" i="94"/>
  <c r="E34" i="94"/>
  <c r="E32" i="94"/>
  <c r="H31" i="94"/>
  <c r="H16" i="94"/>
  <c r="H15" i="94"/>
  <c r="H14" i="94"/>
  <c r="H13" i="94"/>
  <c r="H12" i="94"/>
  <c r="H11" i="94"/>
  <c r="H9" i="94"/>
  <c r="G8" i="94"/>
  <c r="H8" i="94" s="1"/>
  <c r="O1" i="94"/>
  <c r="H41" i="93"/>
  <c r="H39" i="93"/>
  <c r="E36" i="93"/>
  <c r="E34" i="93"/>
  <c r="E32" i="93"/>
  <c r="H31" i="93"/>
  <c r="H16" i="93"/>
  <c r="H28" i="93" s="1"/>
  <c r="H15" i="93"/>
  <c r="H13" i="93"/>
  <c r="H12" i="93"/>
  <c r="H11" i="93"/>
  <c r="H9" i="93"/>
  <c r="G8" i="93"/>
  <c r="H8" i="93" s="1"/>
  <c r="H10" i="93" s="1"/>
  <c r="O1" i="93"/>
  <c r="H41" i="92"/>
  <c r="H39" i="92"/>
  <c r="E36" i="92"/>
  <c r="E34" i="92"/>
  <c r="E32" i="92"/>
  <c r="H31" i="92"/>
  <c r="H16" i="92"/>
  <c r="H15" i="92"/>
  <c r="H14" i="92"/>
  <c r="H28" i="92" s="1"/>
  <c r="H13" i="92"/>
  <c r="H12" i="92"/>
  <c r="H11" i="92"/>
  <c r="H9" i="92"/>
  <c r="G8" i="92"/>
  <c r="H8" i="92" s="1"/>
  <c r="O1" i="92"/>
  <c r="H41" i="91"/>
  <c r="H39" i="91"/>
  <c r="E36" i="91"/>
  <c r="E34" i="91"/>
  <c r="E32" i="91"/>
  <c r="H31" i="91"/>
  <c r="H16" i="91"/>
  <c r="H15" i="91"/>
  <c r="H14" i="91"/>
  <c r="H28" i="91" s="1"/>
  <c r="H13" i="91"/>
  <c r="H12" i="91"/>
  <c r="H11" i="91"/>
  <c r="H9" i="91"/>
  <c r="G8" i="91"/>
  <c r="H8" i="91" s="1"/>
  <c r="O1" i="91"/>
  <c r="H41" i="90"/>
  <c r="H39" i="90"/>
  <c r="H31" i="90"/>
  <c r="H21" i="90"/>
  <c r="H20" i="90"/>
  <c r="H18" i="90"/>
  <c r="G17" i="90"/>
  <c r="H17" i="90" s="1"/>
  <c r="H16" i="90"/>
  <c r="H15" i="90"/>
  <c r="H14" i="90"/>
  <c r="H13" i="90"/>
  <c r="H12" i="90"/>
  <c r="H11" i="90"/>
  <c r="O1" i="90"/>
  <c r="H41" i="89"/>
  <c r="H39" i="89"/>
  <c r="H31" i="89"/>
  <c r="H21" i="89"/>
  <c r="H20" i="89"/>
  <c r="H18" i="89"/>
  <c r="G17" i="89"/>
  <c r="H17" i="89" s="1"/>
  <c r="H16" i="89"/>
  <c r="H28" i="89" s="1"/>
  <c r="H15" i="89"/>
  <c r="H13" i="89"/>
  <c r="H12" i="89"/>
  <c r="H11" i="89"/>
  <c r="H10" i="89"/>
  <c r="O1" i="89"/>
  <c r="H41" i="88"/>
  <c r="H39" i="88"/>
  <c r="H31" i="88"/>
  <c r="H21" i="88"/>
  <c r="H20" i="88"/>
  <c r="H18" i="88"/>
  <c r="G17" i="88"/>
  <c r="H17" i="88" s="1"/>
  <c r="H16" i="88"/>
  <c r="H15" i="88"/>
  <c r="H14" i="88"/>
  <c r="H28" i="88" s="1"/>
  <c r="H13" i="88"/>
  <c r="H12" i="88"/>
  <c r="H11" i="88"/>
  <c r="O1" i="88"/>
  <c r="H41" i="87"/>
  <c r="H39" i="87"/>
  <c r="H31" i="87"/>
  <c r="G22" i="87"/>
  <c r="H22" i="87" s="1"/>
  <c r="H21" i="87"/>
  <c r="H20" i="87"/>
  <c r="H18" i="87"/>
  <c r="G17" i="87"/>
  <c r="H17" i="87" s="1"/>
  <c r="H16" i="87"/>
  <c r="H15" i="87"/>
  <c r="H14" i="87"/>
  <c r="H13" i="87"/>
  <c r="H12" i="87"/>
  <c r="H11" i="87"/>
  <c r="O1" i="87"/>
  <c r="H41" i="85"/>
  <c r="H39" i="85"/>
  <c r="E36" i="85"/>
  <c r="E34" i="85"/>
  <c r="E32" i="85"/>
  <c r="H31" i="85"/>
  <c r="H16" i="85"/>
  <c r="H15" i="85"/>
  <c r="H14" i="85"/>
  <c r="H28" i="85" s="1"/>
  <c r="H13" i="85"/>
  <c r="H12" i="85"/>
  <c r="H11" i="85"/>
  <c r="H9" i="85"/>
  <c r="G8" i="85"/>
  <c r="H8" i="85" s="1"/>
  <c r="O1" i="85"/>
  <c r="H41" i="84"/>
  <c r="H39" i="84"/>
  <c r="E36" i="84"/>
  <c r="E34" i="84"/>
  <c r="E32" i="84"/>
  <c r="H31" i="84"/>
  <c r="H16" i="84"/>
  <c r="H28" i="84" s="1"/>
  <c r="H15" i="84"/>
  <c r="H13" i="84"/>
  <c r="H12" i="84"/>
  <c r="H11" i="84"/>
  <c r="H9" i="84"/>
  <c r="G8" i="84"/>
  <c r="H8" i="84" s="1"/>
  <c r="O1" i="84"/>
  <c r="H41" i="83"/>
  <c r="H39" i="83"/>
  <c r="E36" i="83"/>
  <c r="E34" i="83"/>
  <c r="E32" i="83"/>
  <c r="H31" i="83"/>
  <c r="H16" i="83"/>
  <c r="H15" i="83"/>
  <c r="H14" i="83"/>
  <c r="H28" i="83" s="1"/>
  <c r="H13" i="83"/>
  <c r="H12" i="83"/>
  <c r="H11" i="83"/>
  <c r="H9" i="83"/>
  <c r="G8" i="83"/>
  <c r="H8" i="83" s="1"/>
  <c r="O1" i="83"/>
  <c r="H41" i="82"/>
  <c r="H39" i="82"/>
  <c r="E36" i="82"/>
  <c r="E34" i="82"/>
  <c r="E32" i="82"/>
  <c r="H31" i="82"/>
  <c r="H16" i="82"/>
  <c r="H15" i="82"/>
  <c r="H14" i="82"/>
  <c r="H28" i="82" s="1"/>
  <c r="H13" i="82"/>
  <c r="H12" i="82"/>
  <c r="H11" i="82"/>
  <c r="H9" i="82"/>
  <c r="G8" i="82"/>
  <c r="H8" i="82" s="1"/>
  <c r="O1" i="82"/>
  <c r="H41" i="81"/>
  <c r="H39" i="81"/>
  <c r="E36" i="81"/>
  <c r="E34" i="81"/>
  <c r="E32" i="81"/>
  <c r="H31" i="81"/>
  <c r="H16" i="81"/>
  <c r="H15" i="81"/>
  <c r="H14" i="81"/>
  <c r="H13" i="81"/>
  <c r="H12" i="81"/>
  <c r="H11" i="81"/>
  <c r="H9" i="81"/>
  <c r="G8" i="81"/>
  <c r="H8" i="81" s="1"/>
  <c r="O1" i="81"/>
  <c r="H41" i="80"/>
  <c r="H39" i="80"/>
  <c r="E36" i="80"/>
  <c r="E34" i="80"/>
  <c r="E32" i="80"/>
  <c r="H31" i="80"/>
  <c r="H16" i="80"/>
  <c r="H28" i="80" s="1"/>
  <c r="H15" i="80"/>
  <c r="H13" i="80"/>
  <c r="H12" i="80"/>
  <c r="H11" i="80"/>
  <c r="H9" i="80"/>
  <c r="G8" i="80"/>
  <c r="H8" i="80" s="1"/>
  <c r="O1" i="80"/>
  <c r="H41" i="79"/>
  <c r="H39" i="79"/>
  <c r="E36" i="79"/>
  <c r="E34" i="79"/>
  <c r="E32" i="79"/>
  <c r="H31" i="79"/>
  <c r="H16" i="79"/>
  <c r="H15" i="79"/>
  <c r="H14" i="79"/>
  <c r="H28" i="79" s="1"/>
  <c r="H13" i="79"/>
  <c r="H12" i="79"/>
  <c r="H11" i="79"/>
  <c r="H9" i="79"/>
  <c r="G8" i="79"/>
  <c r="H8" i="79" s="1"/>
  <c r="O1" i="79"/>
  <c r="H41" i="78"/>
  <c r="H39" i="78"/>
  <c r="E36" i="78"/>
  <c r="E34" i="78"/>
  <c r="E32" i="78"/>
  <c r="H31" i="78"/>
  <c r="H16" i="78"/>
  <c r="H15" i="78"/>
  <c r="H14" i="78"/>
  <c r="H13" i="78"/>
  <c r="H12" i="78"/>
  <c r="H11" i="78"/>
  <c r="H9" i="78"/>
  <c r="G8" i="78"/>
  <c r="H8" i="78" s="1"/>
  <c r="O1" i="78"/>
  <c r="H41" i="77"/>
  <c r="H39" i="77"/>
  <c r="H31" i="77"/>
  <c r="G22" i="77"/>
  <c r="H22" i="77" s="1"/>
  <c r="H21" i="77"/>
  <c r="H20" i="77"/>
  <c r="H18" i="77"/>
  <c r="G17" i="77"/>
  <c r="H17" i="77" s="1"/>
  <c r="H16" i="77"/>
  <c r="H15" i="77"/>
  <c r="H14" i="77"/>
  <c r="H13" i="77"/>
  <c r="H12" i="77"/>
  <c r="H11" i="77"/>
  <c r="O1" i="77"/>
  <c r="H41" i="76"/>
  <c r="H39" i="76"/>
  <c r="H31" i="76"/>
  <c r="H21" i="76"/>
  <c r="H20" i="76"/>
  <c r="H18" i="76"/>
  <c r="G17" i="76"/>
  <c r="H17" i="76" s="1"/>
  <c r="H16" i="76"/>
  <c r="H28" i="76" s="1"/>
  <c r="H15" i="76"/>
  <c r="H13" i="76"/>
  <c r="H12" i="76"/>
  <c r="H11" i="76"/>
  <c r="O1" i="76"/>
  <c r="H41" i="75"/>
  <c r="H39" i="75"/>
  <c r="H31" i="75"/>
  <c r="H21" i="75"/>
  <c r="H20" i="75"/>
  <c r="H18" i="75"/>
  <c r="G17" i="75"/>
  <c r="H17" i="75" s="1"/>
  <c r="H16" i="75"/>
  <c r="H15" i="75"/>
  <c r="H14" i="75"/>
  <c r="H13" i="75"/>
  <c r="H12" i="75"/>
  <c r="H11" i="75"/>
  <c r="O1" i="75"/>
  <c r="H41" i="74"/>
  <c r="H39" i="74"/>
  <c r="H31" i="74"/>
  <c r="H21" i="74"/>
  <c r="H20" i="74"/>
  <c r="H28" i="74" s="1"/>
  <c r="H18" i="74"/>
  <c r="G17" i="74"/>
  <c r="H17" i="74" s="1"/>
  <c r="H16" i="74"/>
  <c r="H15" i="74"/>
  <c r="H14" i="74"/>
  <c r="H13" i="74"/>
  <c r="H12" i="74"/>
  <c r="H11" i="74"/>
  <c r="O1" i="74"/>
  <c r="H41" i="73"/>
  <c r="H39" i="73"/>
  <c r="E36" i="73"/>
  <c r="E34" i="73"/>
  <c r="E32" i="73"/>
  <c r="H31" i="73"/>
  <c r="H16" i="73"/>
  <c r="H15" i="73"/>
  <c r="H14" i="73"/>
  <c r="H13" i="73"/>
  <c r="H12" i="73"/>
  <c r="H11" i="73"/>
  <c r="H9" i="73"/>
  <c r="G8" i="73"/>
  <c r="H8" i="73" s="1"/>
  <c r="O1" i="73"/>
  <c r="H41" i="72"/>
  <c r="H39" i="72"/>
  <c r="E36" i="72"/>
  <c r="E34" i="72"/>
  <c r="E32" i="72"/>
  <c r="H31" i="72"/>
  <c r="H16" i="72"/>
  <c r="H28" i="72" s="1"/>
  <c r="H15" i="72"/>
  <c r="H13" i="72"/>
  <c r="H12" i="72"/>
  <c r="H11" i="72"/>
  <c r="H9" i="72"/>
  <c r="G8" i="72"/>
  <c r="H8" i="72" s="1"/>
  <c r="O1" i="72"/>
  <c r="H41" i="71"/>
  <c r="H39" i="71"/>
  <c r="E36" i="71"/>
  <c r="E34" i="71"/>
  <c r="E32" i="71"/>
  <c r="H31" i="71"/>
  <c r="H16" i="71"/>
  <c r="H15" i="71"/>
  <c r="H14" i="71"/>
  <c r="H13" i="71"/>
  <c r="H12" i="71"/>
  <c r="H11" i="71"/>
  <c r="H9" i="71"/>
  <c r="G8" i="71"/>
  <c r="H8" i="71" s="1"/>
  <c r="O1" i="71"/>
  <c r="H41" i="70"/>
  <c r="H39" i="70"/>
  <c r="E36" i="70"/>
  <c r="E34" i="70"/>
  <c r="E32" i="70"/>
  <c r="H31" i="70"/>
  <c r="H16" i="70"/>
  <c r="H15" i="70"/>
  <c r="H14" i="70"/>
  <c r="H28" i="70" s="1"/>
  <c r="H13" i="70"/>
  <c r="H12" i="70"/>
  <c r="H11" i="70"/>
  <c r="H9" i="70"/>
  <c r="G8" i="70"/>
  <c r="H8" i="70" s="1"/>
  <c r="O1" i="70"/>
  <c r="H41" i="69"/>
  <c r="H39" i="69"/>
  <c r="E36" i="69"/>
  <c r="E34" i="69"/>
  <c r="E32" i="69"/>
  <c r="H31" i="69"/>
  <c r="H16" i="69"/>
  <c r="H15" i="69"/>
  <c r="H14" i="69"/>
  <c r="H28" i="69" s="1"/>
  <c r="H13" i="69"/>
  <c r="H12" i="69"/>
  <c r="H11" i="69"/>
  <c r="H9" i="69"/>
  <c r="G8" i="69"/>
  <c r="H8" i="69" s="1"/>
  <c r="O1" i="69"/>
  <c r="H41" i="68"/>
  <c r="H39" i="68"/>
  <c r="E36" i="68"/>
  <c r="E34" i="68"/>
  <c r="E32" i="68"/>
  <c r="H31" i="68"/>
  <c r="H16" i="68"/>
  <c r="H28" i="68" s="1"/>
  <c r="H15" i="68"/>
  <c r="H13" i="68"/>
  <c r="H12" i="68"/>
  <c r="H11" i="68"/>
  <c r="H9" i="68"/>
  <c r="G8" i="68"/>
  <c r="H8" i="68" s="1"/>
  <c r="O1" i="68"/>
  <c r="H41" i="67"/>
  <c r="H39" i="67"/>
  <c r="E36" i="67"/>
  <c r="E34" i="67"/>
  <c r="E32" i="67"/>
  <c r="H31" i="67"/>
  <c r="H16" i="67"/>
  <c r="H15" i="67"/>
  <c r="H14" i="67"/>
  <c r="H13" i="67"/>
  <c r="H12" i="67"/>
  <c r="H11" i="67"/>
  <c r="H9" i="67"/>
  <c r="G8" i="67"/>
  <c r="H8" i="67" s="1"/>
  <c r="O1" i="67"/>
  <c r="H41" i="66"/>
  <c r="H39" i="66"/>
  <c r="E36" i="66"/>
  <c r="E34" i="66"/>
  <c r="E32" i="66"/>
  <c r="H31" i="66"/>
  <c r="H16" i="66"/>
  <c r="H15" i="66"/>
  <c r="H14" i="66"/>
  <c r="H28" i="66" s="1"/>
  <c r="H13" i="66"/>
  <c r="H12" i="66"/>
  <c r="H11" i="66"/>
  <c r="H9" i="66"/>
  <c r="G8" i="66"/>
  <c r="H8" i="66" s="1"/>
  <c r="O1" i="66"/>
  <c r="H41" i="65"/>
  <c r="H39" i="65"/>
  <c r="H31" i="65"/>
  <c r="H21" i="65"/>
  <c r="H20" i="65"/>
  <c r="H18" i="65"/>
  <c r="G17" i="65"/>
  <c r="H17" i="65" s="1"/>
  <c r="H16" i="65"/>
  <c r="H15" i="65"/>
  <c r="H14" i="65"/>
  <c r="H13" i="65"/>
  <c r="H12" i="65"/>
  <c r="H11" i="65"/>
  <c r="O1" i="65"/>
  <c r="H41" i="64"/>
  <c r="H39" i="64"/>
  <c r="H31" i="64"/>
  <c r="H21" i="64"/>
  <c r="H20" i="64"/>
  <c r="H18" i="64"/>
  <c r="G17" i="64"/>
  <c r="H17" i="64" s="1"/>
  <c r="H16" i="64"/>
  <c r="H15" i="64"/>
  <c r="H13" i="64"/>
  <c r="H12" i="64"/>
  <c r="H11" i="64"/>
  <c r="O1" i="64"/>
  <c r="H41" i="63"/>
  <c r="H39" i="63"/>
  <c r="H31" i="63"/>
  <c r="H21" i="63"/>
  <c r="H20" i="63"/>
  <c r="H18" i="63"/>
  <c r="G17" i="63"/>
  <c r="H17" i="63" s="1"/>
  <c r="H16" i="63"/>
  <c r="H15" i="63"/>
  <c r="H14" i="63"/>
  <c r="H13" i="63"/>
  <c r="H12" i="63"/>
  <c r="H11" i="63"/>
  <c r="O1" i="63"/>
  <c r="H41" i="62"/>
  <c r="H39" i="62"/>
  <c r="H31" i="62"/>
  <c r="G22" i="62"/>
  <c r="H22" i="62" s="1"/>
  <c r="H21" i="62"/>
  <c r="H20" i="62"/>
  <c r="H18" i="62"/>
  <c r="G17" i="62"/>
  <c r="H17" i="62" s="1"/>
  <c r="H16" i="62"/>
  <c r="H15" i="62"/>
  <c r="H14" i="62"/>
  <c r="H13" i="62"/>
  <c r="H12" i="62"/>
  <c r="H11" i="62"/>
  <c r="O1" i="62"/>
  <c r="D15" i="49"/>
  <c r="E22" i="49"/>
  <c r="J15" i="49"/>
  <c r="J44" i="49"/>
  <c r="D65" i="49"/>
  <c r="D47" i="49"/>
  <c r="F23" i="49"/>
  <c r="E13" i="49"/>
  <c r="F71" i="49"/>
  <c r="D27" i="49"/>
  <c r="F68" i="49"/>
  <c r="J72" i="49"/>
  <c r="D77" i="49"/>
  <c r="D76" i="49"/>
  <c r="F67" i="49"/>
  <c r="D43" i="49"/>
  <c r="F17" i="49"/>
  <c r="J23" i="49"/>
  <c r="D72" i="49"/>
  <c r="D68" i="49"/>
  <c r="E68" i="49"/>
  <c r="F52" i="49"/>
  <c r="G72" i="49"/>
  <c r="G47" i="49"/>
  <c r="E21" i="49"/>
  <c r="D23" i="49"/>
  <c r="D48" i="49"/>
  <c r="J43" i="49"/>
  <c r="F39" i="49"/>
  <c r="E76" i="49"/>
  <c r="F63" i="49"/>
  <c r="E42" i="49"/>
  <c r="F76" i="49"/>
  <c r="F14" i="49"/>
  <c r="J50" i="49"/>
  <c r="D64" i="49"/>
  <c r="J48" i="49"/>
  <c r="E51" i="49"/>
  <c r="E65" i="49"/>
  <c r="J46" i="49"/>
  <c r="E40" i="49"/>
  <c r="J38" i="49"/>
  <c r="D63" i="49"/>
  <c r="F77" i="49"/>
  <c r="E18" i="49"/>
  <c r="J47" i="49"/>
  <c r="D71" i="49"/>
  <c r="E46" i="49"/>
  <c r="D50" i="49"/>
  <c r="F73" i="49"/>
  <c r="E38" i="49"/>
  <c r="G51" i="49"/>
  <c r="J76" i="49"/>
  <c r="E27" i="49"/>
  <c r="E15" i="49"/>
  <c r="J21" i="49"/>
  <c r="E48" i="49"/>
  <c r="F65" i="49"/>
  <c r="D51" i="49"/>
  <c r="E43" i="49"/>
  <c r="G39" i="49"/>
  <c r="D73" i="49"/>
  <c r="F47" i="49"/>
  <c r="J19" i="49"/>
  <c r="J73" i="49"/>
  <c r="E67" i="49"/>
  <c r="F64" i="49"/>
  <c r="G22" i="49"/>
  <c r="D39" i="49"/>
  <c r="E23" i="49"/>
  <c r="G26" i="49"/>
  <c r="E72" i="49"/>
  <c r="J39" i="49"/>
  <c r="D44" i="49"/>
  <c r="D22" i="49"/>
  <c r="F15" i="49"/>
  <c r="J25" i="49"/>
  <c r="G43" i="49"/>
  <c r="J13" i="49"/>
  <c r="D13" i="49"/>
  <c r="D18" i="49"/>
  <c r="F18" i="49"/>
  <c r="J40" i="49"/>
  <c r="E77" i="49"/>
  <c r="D46" i="49"/>
  <c r="J67" i="49"/>
  <c r="J63" i="49"/>
  <c r="G76" i="49"/>
  <c r="G68" i="49"/>
  <c r="F44" i="49"/>
  <c r="E26" i="49"/>
  <c r="E50" i="49"/>
  <c r="F51" i="49"/>
  <c r="D21" i="49"/>
  <c r="G18" i="49"/>
  <c r="J18" i="49"/>
  <c r="J22" i="49"/>
  <c r="D14" i="49"/>
  <c r="E52" i="49"/>
  <c r="J42" i="49"/>
  <c r="F72" i="49"/>
  <c r="F42" i="49"/>
  <c r="D38" i="49"/>
  <c r="J71" i="49"/>
  <c r="F22" i="49"/>
  <c r="G14" i="49"/>
  <c r="J26" i="49"/>
  <c r="E73" i="49"/>
  <c r="F75" i="49"/>
  <c r="D69" i="49"/>
  <c r="J14" i="49"/>
  <c r="F25" i="49"/>
  <c r="D17" i="49"/>
  <c r="D42" i="49"/>
  <c r="F48" i="49"/>
  <c r="G64" i="49"/>
  <c r="J75" i="49"/>
  <c r="J65" i="49"/>
  <c r="F46" i="49"/>
  <c r="J17" i="49"/>
  <c r="E47" i="49"/>
  <c r="F26" i="49"/>
  <c r="J69" i="49"/>
  <c r="F27" i="49"/>
  <c r="J77" i="49"/>
  <c r="D25" i="49"/>
  <c r="F19" i="49"/>
  <c r="F43" i="49"/>
  <c r="E25" i="49"/>
  <c r="D19" i="49"/>
  <c r="J52" i="49"/>
  <c r="J51" i="49"/>
  <c r="E75" i="49"/>
  <c r="D52" i="49"/>
  <c r="E64" i="49"/>
  <c r="F69" i="49"/>
  <c r="E17" i="49"/>
  <c r="E63" i="49"/>
  <c r="J64" i="49"/>
  <c r="F21" i="49"/>
  <c r="E44" i="49"/>
  <c r="F50" i="49"/>
  <c r="D40" i="49"/>
  <c r="E71" i="49"/>
  <c r="E14" i="49"/>
  <c r="J68" i="49"/>
  <c r="D75" i="49"/>
  <c r="J27" i="49"/>
  <c r="E19" i="49"/>
  <c r="F13" i="49"/>
  <c r="F40" i="49"/>
  <c r="E69" i="49"/>
  <c r="F38" i="49"/>
  <c r="D67" i="49"/>
  <c r="E39" i="49"/>
  <c r="D26" i="49"/>
  <c r="H28" i="64" l="1"/>
  <c r="H28" i="71"/>
  <c r="H28" i="108"/>
  <c r="H28" i="73"/>
  <c r="H28" i="96"/>
  <c r="H28" i="94"/>
  <c r="H28" i="81"/>
  <c r="H28" i="67"/>
  <c r="H28" i="90"/>
  <c r="H28" i="77"/>
  <c r="H30" i="77" s="1"/>
  <c r="H28" i="102"/>
  <c r="H28" i="65"/>
  <c r="H28" i="101"/>
  <c r="H30" i="101" s="1"/>
  <c r="H28" i="63"/>
  <c r="H28" i="75"/>
  <c r="H28" i="100"/>
  <c r="H28" i="107"/>
  <c r="H28" i="78"/>
  <c r="H39" i="49"/>
  <c r="H51" i="49"/>
  <c r="H47" i="49"/>
  <c r="H43" i="49"/>
  <c r="H64" i="49"/>
  <c r="H68" i="49"/>
  <c r="H76" i="49"/>
  <c r="H72" i="49"/>
  <c r="H26" i="49"/>
  <c r="H18" i="49"/>
  <c r="H22" i="49"/>
  <c r="H14" i="49"/>
  <c r="H28" i="62"/>
  <c r="H28" i="99"/>
  <c r="H28" i="87"/>
  <c r="H10" i="106"/>
  <c r="H30" i="106" s="1"/>
  <c r="H30" i="104"/>
  <c r="H10" i="105"/>
  <c r="H10" i="107"/>
  <c r="H10" i="99"/>
  <c r="H10" i="109"/>
  <c r="H10" i="108"/>
  <c r="H10" i="110"/>
  <c r="H10" i="102"/>
  <c r="H10" i="100"/>
  <c r="H10" i="103"/>
  <c r="H10" i="92"/>
  <c r="H30" i="89"/>
  <c r="H30" i="93"/>
  <c r="H10" i="87"/>
  <c r="H10" i="90"/>
  <c r="H10" i="96"/>
  <c r="H30" i="90"/>
  <c r="H10" i="94"/>
  <c r="H10" i="97"/>
  <c r="H30" i="98"/>
  <c r="H10" i="88"/>
  <c r="H10" i="91"/>
  <c r="H10" i="95"/>
  <c r="H10" i="81"/>
  <c r="H10" i="79"/>
  <c r="H10" i="85"/>
  <c r="H10" i="83"/>
  <c r="H10" i="80"/>
  <c r="H10" i="82"/>
  <c r="H10" i="84"/>
  <c r="H10" i="78"/>
  <c r="H10" i="62"/>
  <c r="H10" i="64"/>
  <c r="H10" i="68"/>
  <c r="H10" i="65"/>
  <c r="H10" i="72"/>
  <c r="H10" i="67"/>
  <c r="H10" i="69"/>
  <c r="H10" i="73"/>
  <c r="H10" i="71"/>
  <c r="H10" i="63"/>
  <c r="H10" i="66"/>
  <c r="H10" i="70"/>
  <c r="H41" i="61"/>
  <c r="H39" i="61"/>
  <c r="E36" i="61"/>
  <c r="E34" i="61"/>
  <c r="E32" i="61"/>
  <c r="H31" i="61"/>
  <c r="H16" i="61"/>
  <c r="H15" i="61"/>
  <c r="H14" i="61"/>
  <c r="H13" i="61"/>
  <c r="H12" i="61"/>
  <c r="H11" i="61"/>
  <c r="H9" i="61"/>
  <c r="G8" i="61"/>
  <c r="H8" i="61" s="1"/>
  <c r="H10" i="61" s="1"/>
  <c r="O1" i="61"/>
  <c r="H41" i="60"/>
  <c r="H39" i="60"/>
  <c r="E36" i="60"/>
  <c r="E34" i="60"/>
  <c r="E32" i="60"/>
  <c r="H31" i="60"/>
  <c r="H16" i="60"/>
  <c r="H28" i="60" s="1"/>
  <c r="H15" i="60"/>
  <c r="H13" i="60"/>
  <c r="H12" i="60"/>
  <c r="H11" i="60"/>
  <c r="H9" i="60"/>
  <c r="G8" i="60"/>
  <c r="H8" i="60" s="1"/>
  <c r="O1" i="60"/>
  <c r="H41" i="59"/>
  <c r="H39" i="59"/>
  <c r="E36" i="59"/>
  <c r="E34" i="59"/>
  <c r="E32" i="59"/>
  <c r="H31" i="59"/>
  <c r="H16" i="59"/>
  <c r="H15" i="59"/>
  <c r="H14" i="59"/>
  <c r="H28" i="59" s="1"/>
  <c r="H13" i="59"/>
  <c r="H12" i="59"/>
  <c r="H11" i="59"/>
  <c r="H9" i="59"/>
  <c r="G8" i="59"/>
  <c r="H8" i="59" s="1"/>
  <c r="O1" i="59"/>
  <c r="H41" i="58"/>
  <c r="H39" i="58"/>
  <c r="E36" i="58"/>
  <c r="E34" i="58"/>
  <c r="E32" i="58"/>
  <c r="H31" i="58"/>
  <c r="H16" i="58"/>
  <c r="H15" i="58"/>
  <c r="H14" i="58"/>
  <c r="H28" i="58" s="1"/>
  <c r="H13" i="58"/>
  <c r="H12" i="58"/>
  <c r="H11" i="58"/>
  <c r="H9" i="58"/>
  <c r="G8" i="58"/>
  <c r="H8" i="58" s="1"/>
  <c r="O1" i="58"/>
  <c r="H41" i="57"/>
  <c r="H39" i="57"/>
  <c r="E36" i="57"/>
  <c r="E34" i="57"/>
  <c r="E32" i="57"/>
  <c r="H31" i="57"/>
  <c r="H16" i="57"/>
  <c r="H15" i="57"/>
  <c r="H14" i="57"/>
  <c r="H28" i="57" s="1"/>
  <c r="H13" i="57"/>
  <c r="H12" i="57"/>
  <c r="H11" i="57"/>
  <c r="H9" i="57"/>
  <c r="G8" i="57"/>
  <c r="H8" i="57" s="1"/>
  <c r="O1" i="57"/>
  <c r="H41" i="56"/>
  <c r="H39" i="56"/>
  <c r="E36" i="56"/>
  <c r="E34" i="56"/>
  <c r="E32" i="56"/>
  <c r="H31" i="56"/>
  <c r="H16" i="56"/>
  <c r="H28" i="56" s="1"/>
  <c r="H15" i="56"/>
  <c r="H13" i="56"/>
  <c r="H12" i="56"/>
  <c r="H11" i="56"/>
  <c r="H9" i="56"/>
  <c r="G8" i="56"/>
  <c r="H8" i="56" s="1"/>
  <c r="O1" i="56"/>
  <c r="H41" i="55"/>
  <c r="H39" i="55"/>
  <c r="E36" i="55"/>
  <c r="E34" i="55"/>
  <c r="E32" i="55"/>
  <c r="H31" i="55"/>
  <c r="H16" i="55"/>
  <c r="H15" i="55"/>
  <c r="H14" i="55"/>
  <c r="H28" i="55" s="1"/>
  <c r="H13" i="55"/>
  <c r="H12" i="55"/>
  <c r="H11" i="55"/>
  <c r="H9" i="55"/>
  <c r="G8" i="55"/>
  <c r="H8" i="55" s="1"/>
  <c r="O1" i="55"/>
  <c r="H41" i="54"/>
  <c r="H39" i="54"/>
  <c r="E36" i="54"/>
  <c r="E34" i="54"/>
  <c r="E32" i="54"/>
  <c r="H31" i="54"/>
  <c r="G22" i="54"/>
  <c r="H22" i="54" s="1"/>
  <c r="H21" i="54"/>
  <c r="H20" i="54"/>
  <c r="H18" i="54"/>
  <c r="G17" i="54"/>
  <c r="H17" i="54" s="1"/>
  <c r="H16" i="54"/>
  <c r="H15" i="54"/>
  <c r="H14" i="54"/>
  <c r="H13" i="54"/>
  <c r="H12" i="54"/>
  <c r="H11" i="54"/>
  <c r="H9" i="54"/>
  <c r="G8" i="54"/>
  <c r="H8" i="54" s="1"/>
  <c r="O1" i="54"/>
  <c r="H41" i="53"/>
  <c r="H39" i="53"/>
  <c r="H31" i="53"/>
  <c r="H21" i="53"/>
  <c r="H20" i="53"/>
  <c r="H18" i="53"/>
  <c r="G17" i="53"/>
  <c r="H17" i="53" s="1"/>
  <c r="H16" i="53"/>
  <c r="H15" i="53"/>
  <c r="H14" i="53"/>
  <c r="H13" i="53"/>
  <c r="H12" i="53"/>
  <c r="H11" i="53"/>
  <c r="O1" i="53"/>
  <c r="H41" i="52"/>
  <c r="H39" i="52"/>
  <c r="H31" i="52"/>
  <c r="H21" i="52"/>
  <c r="H20" i="52"/>
  <c r="H18" i="52"/>
  <c r="G17" i="52"/>
  <c r="H17" i="52" s="1"/>
  <c r="H16" i="52"/>
  <c r="H15" i="52"/>
  <c r="H13" i="52"/>
  <c r="H12" i="52"/>
  <c r="H11" i="52"/>
  <c r="H10" i="52"/>
  <c r="O1" i="52"/>
  <c r="H41" i="51"/>
  <c r="H39" i="51"/>
  <c r="H31" i="51"/>
  <c r="H21" i="51"/>
  <c r="H20" i="51"/>
  <c r="H18" i="51"/>
  <c r="G17" i="51"/>
  <c r="H17" i="51" s="1"/>
  <c r="H16" i="51"/>
  <c r="H15" i="51"/>
  <c r="H14" i="51"/>
  <c r="H13" i="51"/>
  <c r="H12" i="51"/>
  <c r="H11" i="51"/>
  <c r="O1" i="51"/>
  <c r="H41" i="50"/>
  <c r="H39" i="50"/>
  <c r="H31" i="50"/>
  <c r="G22" i="50"/>
  <c r="H22" i="50" s="1"/>
  <c r="H21" i="50"/>
  <c r="H20" i="50"/>
  <c r="H18" i="50"/>
  <c r="G17" i="50"/>
  <c r="H17" i="50" s="1"/>
  <c r="H16" i="50"/>
  <c r="H15" i="50"/>
  <c r="H14" i="50"/>
  <c r="H13" i="50"/>
  <c r="H12" i="50"/>
  <c r="H11" i="50"/>
  <c r="O1" i="50"/>
  <c r="E36" i="29"/>
  <c r="E34" i="29"/>
  <c r="E32" i="29"/>
  <c r="H31" i="29"/>
  <c r="H16" i="29"/>
  <c r="H15" i="29"/>
  <c r="H14" i="29"/>
  <c r="H28" i="29" s="1"/>
  <c r="H16" i="26"/>
  <c r="H15" i="26"/>
  <c r="H14" i="26"/>
  <c r="H28" i="26" s="1"/>
  <c r="H16" i="7"/>
  <c r="H15" i="7"/>
  <c r="H14" i="7"/>
  <c r="G22" i="5"/>
  <c r="H22" i="5" s="1"/>
  <c r="H21" i="5"/>
  <c r="H20" i="5"/>
  <c r="H18" i="5"/>
  <c r="G17" i="5"/>
  <c r="H17" i="5" s="1"/>
  <c r="H16" i="5"/>
  <c r="H15" i="5"/>
  <c r="H14" i="5"/>
  <c r="D36" i="49"/>
  <c r="D34" i="49"/>
  <c r="F60" i="49"/>
  <c r="F35" i="49"/>
  <c r="E36" i="49"/>
  <c r="D9" i="49"/>
  <c r="J34" i="49"/>
  <c r="J9" i="49"/>
  <c r="D10" i="49"/>
  <c r="E10" i="49"/>
  <c r="G10" i="49"/>
  <c r="D59" i="49"/>
  <c r="F61" i="49"/>
  <c r="F36" i="49"/>
  <c r="J36" i="49"/>
  <c r="E61" i="49"/>
  <c r="F9" i="49"/>
  <c r="J11" i="49"/>
  <c r="E35" i="49"/>
  <c r="J60" i="49"/>
  <c r="J61" i="49"/>
  <c r="G35" i="49"/>
  <c r="D35" i="49"/>
  <c r="D61" i="49"/>
  <c r="F59" i="49"/>
  <c r="J59" i="49"/>
  <c r="J10" i="49"/>
  <c r="F11" i="49"/>
  <c r="E11" i="49"/>
  <c r="E60" i="49"/>
  <c r="D60" i="49"/>
  <c r="E34" i="49"/>
  <c r="F10" i="49"/>
  <c r="F34" i="49"/>
  <c r="E9" i="49"/>
  <c r="E59" i="49"/>
  <c r="J35" i="49"/>
  <c r="D11" i="49"/>
  <c r="G60" i="49"/>
  <c r="H30" i="108" l="1"/>
  <c r="H32" i="108" s="1"/>
  <c r="H34" i="108" s="1"/>
  <c r="H36" i="108" s="1"/>
  <c r="H28" i="7"/>
  <c r="H28" i="61"/>
  <c r="H30" i="61" s="1"/>
  <c r="H10" i="56"/>
  <c r="H30" i="56" s="1"/>
  <c r="H28" i="5"/>
  <c r="H28" i="53"/>
  <c r="H28" i="52"/>
  <c r="H30" i="52" s="1"/>
  <c r="H28" i="51"/>
  <c r="H35" i="49"/>
  <c r="H60" i="49"/>
  <c r="H10" i="49"/>
  <c r="H28" i="50"/>
  <c r="H28" i="54"/>
  <c r="H32" i="101"/>
  <c r="H34" i="101" s="1"/>
  <c r="H36" i="101" s="1"/>
  <c r="H30" i="63"/>
  <c r="H32" i="63" s="1"/>
  <c r="H34" i="63" s="1"/>
  <c r="H30" i="102"/>
  <c r="H30" i="69"/>
  <c r="H30" i="107"/>
  <c r="H30" i="96"/>
  <c r="H30" i="109"/>
  <c r="H30" i="95"/>
  <c r="H30" i="97"/>
  <c r="H30" i="80"/>
  <c r="H30" i="94"/>
  <c r="H30" i="92"/>
  <c r="H30" i="73"/>
  <c r="H30" i="105"/>
  <c r="H30" i="99"/>
  <c r="H30" i="81"/>
  <c r="H30" i="100"/>
  <c r="H32" i="104"/>
  <c r="H30" i="64"/>
  <c r="H30" i="110"/>
  <c r="H30" i="62"/>
  <c r="H30" i="88"/>
  <c r="H32" i="106"/>
  <c r="H34" i="106" s="1"/>
  <c r="H30" i="87"/>
  <c r="H30" i="103"/>
  <c r="H30" i="91"/>
  <c r="H32" i="98"/>
  <c r="H34" i="98" s="1"/>
  <c r="H32" i="90"/>
  <c r="H34" i="90" s="1"/>
  <c r="H30" i="79"/>
  <c r="H32" i="89"/>
  <c r="H34" i="89" s="1"/>
  <c r="H30" i="68"/>
  <c r="H30" i="65"/>
  <c r="H30" i="78"/>
  <c r="H32" i="93"/>
  <c r="H34" i="93" s="1"/>
  <c r="H30" i="83"/>
  <c r="H30" i="84"/>
  <c r="H30" i="76"/>
  <c r="H30" i="75"/>
  <c r="H30" i="66"/>
  <c r="H30" i="67"/>
  <c r="H30" i="85"/>
  <c r="H30" i="82"/>
  <c r="H32" i="77"/>
  <c r="H34" i="77" s="1"/>
  <c r="H30" i="74"/>
  <c r="H30" i="72"/>
  <c r="H30" i="70"/>
  <c r="H30" i="71"/>
  <c r="H10" i="55"/>
  <c r="H10" i="58"/>
  <c r="H10" i="57"/>
  <c r="H10" i="59"/>
  <c r="H10" i="50"/>
  <c r="H10" i="53"/>
  <c r="H10" i="60"/>
  <c r="H10" i="54"/>
  <c r="H10" i="51"/>
  <c r="G22" i="6"/>
  <c r="H22" i="6" s="1"/>
  <c r="H21" i="6"/>
  <c r="H20" i="6"/>
  <c r="H18" i="6"/>
  <c r="G17" i="6"/>
  <c r="H17" i="6" s="1"/>
  <c r="H16" i="6"/>
  <c r="H15" i="6"/>
  <c r="H14" i="6"/>
  <c r="H21" i="4"/>
  <c r="H20" i="4"/>
  <c r="H18" i="4"/>
  <c r="G17" i="4"/>
  <c r="H17" i="4" s="1"/>
  <c r="H16" i="4"/>
  <c r="H21" i="9"/>
  <c r="H20" i="9"/>
  <c r="H18" i="9"/>
  <c r="G17" i="9"/>
  <c r="H17" i="9" s="1"/>
  <c r="H16" i="9"/>
  <c r="H21" i="3"/>
  <c r="H20" i="3"/>
  <c r="H18" i="3"/>
  <c r="G17" i="3"/>
  <c r="H17" i="3" s="1"/>
  <c r="H16" i="3"/>
  <c r="H21" i="10"/>
  <c r="G17" i="10"/>
  <c r="H21" i="2"/>
  <c r="G17" i="2"/>
  <c r="H41" i="2"/>
  <c r="H39" i="2"/>
  <c r="H41" i="3"/>
  <c r="H39" i="3"/>
  <c r="H41" i="10"/>
  <c r="H39" i="10"/>
  <c r="H41" i="9"/>
  <c r="H39" i="9"/>
  <c r="H41" i="4"/>
  <c r="H39" i="4"/>
  <c r="H41" i="5"/>
  <c r="H39" i="5"/>
  <c r="H41" i="27"/>
  <c r="H39" i="27"/>
  <c r="H41" i="26"/>
  <c r="H39" i="26"/>
  <c r="H41" i="6"/>
  <c r="H39" i="6"/>
  <c r="H41" i="7"/>
  <c r="H39" i="7"/>
  <c r="H41" i="28"/>
  <c r="H39" i="28"/>
  <c r="H41" i="29"/>
  <c r="H39" i="29"/>
  <c r="E36" i="2"/>
  <c r="E36" i="4"/>
  <c r="E34" i="4"/>
  <c r="E32" i="4"/>
  <c r="E36" i="5"/>
  <c r="E34" i="5"/>
  <c r="E32" i="5"/>
  <c r="E36" i="27"/>
  <c r="E34" i="27"/>
  <c r="E32" i="27"/>
  <c r="E36" i="26"/>
  <c r="E34" i="26"/>
  <c r="E32" i="26"/>
  <c r="E36" i="6"/>
  <c r="E34" i="6"/>
  <c r="E32" i="6"/>
  <c r="E36" i="7"/>
  <c r="E34" i="7"/>
  <c r="E32" i="7"/>
  <c r="E36" i="28"/>
  <c r="E34" i="28"/>
  <c r="E32" i="28"/>
  <c r="G22" i="4"/>
  <c r="G22" i="3"/>
  <c r="G22" i="2"/>
  <c r="G8" i="4"/>
  <c r="G8" i="5"/>
  <c r="G8" i="27"/>
  <c r="G8" i="26"/>
  <c r="G8" i="6"/>
  <c r="G8" i="7"/>
  <c r="G8" i="28"/>
  <c r="G8" i="29"/>
  <c r="O1" i="2"/>
  <c r="O1" i="3"/>
  <c r="O1" i="10"/>
  <c r="O1" i="9"/>
  <c r="O1" i="4"/>
  <c r="O1" i="5"/>
  <c r="O1" i="27"/>
  <c r="O1" i="26"/>
  <c r="O1" i="6"/>
  <c r="O1" i="7"/>
  <c r="O1" i="28"/>
  <c r="O1" i="29"/>
  <c r="D74" i="49"/>
  <c r="E16" i="49"/>
  <c r="F8" i="49"/>
  <c r="F29" i="49"/>
  <c r="E70" i="49"/>
  <c r="E24" i="49"/>
  <c r="F16" i="49"/>
  <c r="J16" i="49"/>
  <c r="D5" i="49"/>
  <c r="E45" i="49"/>
  <c r="J30" i="49"/>
  <c r="F31" i="49"/>
  <c r="E30" i="49"/>
  <c r="D31" i="49"/>
  <c r="D20" i="49"/>
  <c r="E8" i="49"/>
  <c r="E58" i="49"/>
  <c r="J32" i="49"/>
  <c r="F57" i="49"/>
  <c r="F32" i="49"/>
  <c r="E37" i="49"/>
  <c r="F5" i="49"/>
  <c r="J58" i="49"/>
  <c r="D49" i="49"/>
  <c r="D45" i="49"/>
  <c r="D30" i="49"/>
  <c r="D12" i="49"/>
  <c r="F7" i="49"/>
  <c r="J70" i="49"/>
  <c r="F6" i="49"/>
  <c r="J31" i="49"/>
  <c r="F41" i="49"/>
  <c r="E66" i="49"/>
  <c r="E56" i="49"/>
  <c r="D57" i="49"/>
  <c r="E12" i="49"/>
  <c r="J74" i="49"/>
  <c r="F30" i="49"/>
  <c r="D8" i="49"/>
  <c r="D24" i="49"/>
  <c r="J57" i="49"/>
  <c r="D6" i="49"/>
  <c r="E57" i="49"/>
  <c r="F45" i="49"/>
  <c r="E55" i="49"/>
  <c r="F62" i="49"/>
  <c r="D4" i="49"/>
  <c r="F37" i="49"/>
  <c r="F33" i="49"/>
  <c r="E20" i="49"/>
  <c r="J37" i="49"/>
  <c r="F74" i="49"/>
  <c r="J33" i="49"/>
  <c r="F54" i="49"/>
  <c r="J8" i="49"/>
  <c r="F49" i="49"/>
  <c r="E33" i="49"/>
  <c r="E41" i="49"/>
  <c r="J5" i="49"/>
  <c r="F58" i="49"/>
  <c r="E6" i="49"/>
  <c r="J24" i="49"/>
  <c r="D62" i="49"/>
  <c r="F56" i="49"/>
  <c r="E54" i="49"/>
  <c r="D16" i="49"/>
  <c r="D41" i="49"/>
  <c r="F70" i="49"/>
  <c r="D66" i="49"/>
  <c r="E49" i="49"/>
  <c r="J49" i="49"/>
  <c r="J20" i="49"/>
  <c r="E4" i="49"/>
  <c r="J66" i="49"/>
  <c r="E62" i="49"/>
  <c r="J41" i="49"/>
  <c r="D32" i="49"/>
  <c r="F66" i="49"/>
  <c r="J45" i="49"/>
  <c r="J7" i="49"/>
  <c r="D56" i="49"/>
  <c r="J6" i="49"/>
  <c r="E32" i="49"/>
  <c r="F55" i="49"/>
  <c r="E31" i="49"/>
  <c r="J29" i="49"/>
  <c r="J12" i="49"/>
  <c r="E5" i="49"/>
  <c r="D58" i="49"/>
  <c r="J54" i="49"/>
  <c r="E7" i="49"/>
  <c r="D54" i="49"/>
  <c r="D33" i="49"/>
  <c r="E74" i="49"/>
  <c r="J56" i="49"/>
  <c r="D55" i="49"/>
  <c r="F12" i="49"/>
  <c r="D7" i="49"/>
  <c r="J4" i="49"/>
  <c r="F24" i="49"/>
  <c r="F20" i="49"/>
  <c r="D29" i="49"/>
  <c r="D37" i="49"/>
  <c r="E29" i="49"/>
  <c r="J55" i="49"/>
  <c r="J62" i="49"/>
  <c r="F4" i="49"/>
  <c r="D70" i="49"/>
  <c r="H28" i="6" l="1"/>
  <c r="H38" i="108"/>
  <c r="H38" i="101"/>
  <c r="H32" i="66"/>
  <c r="H34" i="66" s="1"/>
  <c r="H36" i="66" s="1"/>
  <c r="H32" i="80"/>
  <c r="H34" i="80" s="1"/>
  <c r="H32" i="83"/>
  <c r="H32" i="105"/>
  <c r="H34" i="105" s="1"/>
  <c r="H32" i="96"/>
  <c r="H34" i="96" s="1"/>
  <c r="H32" i="64"/>
  <c r="H34" i="64" s="1"/>
  <c r="H36" i="64" s="1"/>
  <c r="H32" i="65"/>
  <c r="H34" i="65" s="1"/>
  <c r="H32" i="69"/>
  <c r="H34" i="69" s="1"/>
  <c r="H32" i="91"/>
  <c r="H34" i="91" s="1"/>
  <c r="H32" i="73"/>
  <c r="H34" i="73" s="1"/>
  <c r="H32" i="107"/>
  <c r="H32" i="78"/>
  <c r="H34" i="78" s="1"/>
  <c r="H32" i="92"/>
  <c r="H34" i="92" s="1"/>
  <c r="H36" i="92" s="1"/>
  <c r="H32" i="67"/>
  <c r="H34" i="67" s="1"/>
  <c r="H36" i="67" s="1"/>
  <c r="H32" i="94"/>
  <c r="H34" i="94" s="1"/>
  <c r="H36" i="94" s="1"/>
  <c r="H32" i="68"/>
  <c r="H34" i="68" s="1"/>
  <c r="H32" i="81"/>
  <c r="H34" i="81" s="1"/>
  <c r="H32" i="97"/>
  <c r="H34" i="97" s="1"/>
  <c r="H36" i="97" s="1"/>
  <c r="H32" i="87"/>
  <c r="H34" i="87" s="1"/>
  <c r="H32" i="70"/>
  <c r="H34" i="70" s="1"/>
  <c r="H32" i="52"/>
  <c r="H32" i="72"/>
  <c r="H34" i="72" s="1"/>
  <c r="H32" i="76"/>
  <c r="H34" i="76" s="1"/>
  <c r="H36" i="76" s="1"/>
  <c r="H32" i="79"/>
  <c r="H34" i="79" s="1"/>
  <c r="H32" i="88"/>
  <c r="H34" i="88" s="1"/>
  <c r="H32" i="102"/>
  <c r="H34" i="102" s="1"/>
  <c r="H32" i="95"/>
  <c r="H34" i="95" s="1"/>
  <c r="H36" i="95" s="1"/>
  <c r="H32" i="84"/>
  <c r="H32" i="62"/>
  <c r="H34" i="62" s="1"/>
  <c r="H36" i="62" s="1"/>
  <c r="H32" i="99"/>
  <c r="H34" i="99" s="1"/>
  <c r="H36" i="99" s="1"/>
  <c r="H32" i="109"/>
  <c r="H34" i="109" s="1"/>
  <c r="H40" i="108"/>
  <c r="H36" i="106"/>
  <c r="H38" i="106" s="1"/>
  <c r="H30" i="59"/>
  <c r="H32" i="100"/>
  <c r="H34" i="104"/>
  <c r="H36" i="104" s="1"/>
  <c r="H32" i="103"/>
  <c r="H32" i="110"/>
  <c r="H34" i="110" s="1"/>
  <c r="H36" i="77"/>
  <c r="H38" i="77" s="1"/>
  <c r="H36" i="98"/>
  <c r="H38" i="98" s="1"/>
  <c r="H36" i="89"/>
  <c r="H38" i="89" s="1"/>
  <c r="H36" i="93"/>
  <c r="H38" i="93" s="1"/>
  <c r="H36" i="90"/>
  <c r="H32" i="85"/>
  <c r="H30" i="50"/>
  <c r="H32" i="74"/>
  <c r="H34" i="74" s="1"/>
  <c r="H30" i="55"/>
  <c r="H32" i="75"/>
  <c r="H34" i="75" s="1"/>
  <c r="H32" i="82"/>
  <c r="H34" i="82" s="1"/>
  <c r="H36" i="63"/>
  <c r="H30" i="54"/>
  <c r="H30" i="51"/>
  <c r="H30" i="53"/>
  <c r="H32" i="71"/>
  <c r="H30" i="60"/>
  <c r="H30" i="57"/>
  <c r="H32" i="56"/>
  <c r="H34" i="56" s="1"/>
  <c r="H32" i="61"/>
  <c r="H30" i="58"/>
  <c r="G75" i="49"/>
  <c r="H38" i="97" l="1"/>
  <c r="H75" i="49"/>
  <c r="H36" i="73"/>
  <c r="H38" i="73" s="1"/>
  <c r="H36" i="91"/>
  <c r="H38" i="91" s="1"/>
  <c r="H40" i="91" s="1"/>
  <c r="H36" i="78"/>
  <c r="H38" i="78" s="1"/>
  <c r="H40" i="78" s="1"/>
  <c r="H36" i="102"/>
  <c r="H36" i="72"/>
  <c r="H38" i="72" s="1"/>
  <c r="H38" i="66"/>
  <c r="H40" i="66" s="1"/>
  <c r="H36" i="87"/>
  <c r="H38" i="87" s="1"/>
  <c r="H40" i="87" s="1"/>
  <c r="H38" i="76"/>
  <c r="H36" i="65"/>
  <c r="H38" i="65" s="1"/>
  <c r="H36" i="81"/>
  <c r="H38" i="81" s="1"/>
  <c r="H34" i="83"/>
  <c r="H36" i="83" s="1"/>
  <c r="H38" i="62"/>
  <c r="H40" i="62" s="1"/>
  <c r="H38" i="99"/>
  <c r="H40" i="99" s="1"/>
  <c r="H36" i="68"/>
  <c r="H38" i="68" s="1"/>
  <c r="H36" i="105"/>
  <c r="H38" i="105" s="1"/>
  <c r="H38" i="92"/>
  <c r="H40" i="92" s="1"/>
  <c r="H36" i="96"/>
  <c r="H38" i="96" s="1"/>
  <c r="H36" i="109"/>
  <c r="H38" i="109" s="1"/>
  <c r="H32" i="60"/>
  <c r="H34" i="60" s="1"/>
  <c r="H36" i="60" s="1"/>
  <c r="H38" i="67"/>
  <c r="H40" i="67" s="1"/>
  <c r="H36" i="69"/>
  <c r="H38" i="69" s="1"/>
  <c r="H34" i="52"/>
  <c r="H36" i="52" s="1"/>
  <c r="H40" i="77"/>
  <c r="H32" i="54"/>
  <c r="H34" i="54" s="1"/>
  <c r="H34" i="84"/>
  <c r="H36" i="84" s="1"/>
  <c r="H38" i="90"/>
  <c r="H40" i="90" s="1"/>
  <c r="H34" i="107"/>
  <c r="H36" i="107" s="1"/>
  <c r="H32" i="59"/>
  <c r="H34" i="59" s="1"/>
  <c r="H36" i="59" s="1"/>
  <c r="H36" i="70"/>
  <c r="H32" i="55"/>
  <c r="H34" i="55" s="1"/>
  <c r="H38" i="94"/>
  <c r="H40" i="94" s="1"/>
  <c r="H32" i="50"/>
  <c r="H34" i="50" s="1"/>
  <c r="H36" i="50" s="1"/>
  <c r="H32" i="53"/>
  <c r="H34" i="53" s="1"/>
  <c r="H36" i="53" s="1"/>
  <c r="H40" i="73"/>
  <c r="H40" i="98"/>
  <c r="H38" i="63"/>
  <c r="H40" i="63" s="1"/>
  <c r="H38" i="102"/>
  <c r="H40" i="102" s="1"/>
  <c r="H36" i="80"/>
  <c r="H38" i="80" s="1"/>
  <c r="H36" i="88"/>
  <c r="H38" i="88" s="1"/>
  <c r="H40" i="106"/>
  <c r="H38" i="95"/>
  <c r="H40" i="95" s="1"/>
  <c r="H32" i="51"/>
  <c r="H34" i="51" s="1"/>
  <c r="H36" i="51" s="1"/>
  <c r="H36" i="79"/>
  <c r="H38" i="64"/>
  <c r="H38" i="104"/>
  <c r="H40" i="104" s="1"/>
  <c r="H36" i="110"/>
  <c r="H38" i="110" s="1"/>
  <c r="H34" i="85"/>
  <c r="H36" i="85" s="1"/>
  <c r="H34" i="100"/>
  <c r="H36" i="100" s="1"/>
  <c r="H34" i="103"/>
  <c r="H36" i="103" s="1"/>
  <c r="H36" i="75"/>
  <c r="H36" i="82"/>
  <c r="H36" i="74"/>
  <c r="H38" i="74" s="1"/>
  <c r="H34" i="71"/>
  <c r="H36" i="71" s="1"/>
  <c r="H36" i="56"/>
  <c r="H38" i="56" s="1"/>
  <c r="H34" i="61"/>
  <c r="H32" i="57"/>
  <c r="H32" i="58"/>
  <c r="H34" i="58" s="1"/>
  <c r="G48" i="49"/>
  <c r="G65" i="49"/>
  <c r="G73" i="49"/>
  <c r="G46" i="49"/>
  <c r="G52" i="49"/>
  <c r="G45" i="49"/>
  <c r="G50" i="49"/>
  <c r="G38" i="49"/>
  <c r="G37" i="49"/>
  <c r="G20" i="49"/>
  <c r="G12" i="49"/>
  <c r="G41" i="49"/>
  <c r="G13" i="49"/>
  <c r="G27" i="49"/>
  <c r="G70" i="49"/>
  <c r="G23" i="49"/>
  <c r="G24" i="49"/>
  <c r="G19" i="49"/>
  <c r="H52" i="49" l="1"/>
  <c r="H46" i="49"/>
  <c r="H73" i="49"/>
  <c r="H65" i="49"/>
  <c r="H48" i="49"/>
  <c r="H45" i="49"/>
  <c r="H41" i="49"/>
  <c r="H37" i="49"/>
  <c r="H38" i="49"/>
  <c r="H50" i="49"/>
  <c r="H70" i="49"/>
  <c r="H24" i="49"/>
  <c r="H27" i="49"/>
  <c r="H12" i="49"/>
  <c r="H13" i="49"/>
  <c r="H19" i="49"/>
  <c r="H20" i="49"/>
  <c r="H23" i="49"/>
  <c r="H40" i="110"/>
  <c r="H40" i="65"/>
  <c r="H38" i="53"/>
  <c r="H40" i="53" s="1"/>
  <c r="H36" i="55"/>
  <c r="H38" i="55" s="1"/>
  <c r="H40" i="55" s="1"/>
  <c r="H40" i="96"/>
  <c r="H38" i="60"/>
  <c r="H40" i="81"/>
  <c r="H36" i="54"/>
  <c r="H38" i="54" s="1"/>
  <c r="H38" i="83"/>
  <c r="H40" i="83" s="1"/>
  <c r="H38" i="50"/>
  <c r="H40" i="74"/>
  <c r="H38" i="103"/>
  <c r="H40" i="103" s="1"/>
  <c r="H38" i="71"/>
  <c r="H40" i="71" s="1"/>
  <c r="H40" i="88"/>
  <c r="H38" i="52"/>
  <c r="H38" i="79"/>
  <c r="H40" i="79" s="1"/>
  <c r="H40" i="69"/>
  <c r="H40" i="50"/>
  <c r="H38" i="51"/>
  <c r="H40" i="51" s="1"/>
  <c r="H38" i="70"/>
  <c r="H40" i="70" s="1"/>
  <c r="H38" i="82"/>
  <c r="H40" i="82" s="1"/>
  <c r="H38" i="84"/>
  <c r="H38" i="100"/>
  <c r="H40" i="100" s="1"/>
  <c r="H38" i="59"/>
  <c r="H40" i="59" s="1"/>
  <c r="H38" i="75"/>
  <c r="H40" i="75" s="1"/>
  <c r="H38" i="107"/>
  <c r="H40" i="107" s="1"/>
  <c r="H38" i="85"/>
  <c r="H40" i="85" s="1"/>
  <c r="H36" i="58"/>
  <c r="H38" i="58" s="1"/>
  <c r="H34" i="57"/>
  <c r="H36" i="61"/>
  <c r="H38" i="61" s="1"/>
  <c r="G42" i="49"/>
  <c r="G77" i="49"/>
  <c r="G67" i="49"/>
  <c r="G40" i="49"/>
  <c r="G63" i="49"/>
  <c r="G59" i="49"/>
  <c r="G74" i="49"/>
  <c r="G69" i="49"/>
  <c r="G44" i="49"/>
  <c r="G34" i="49"/>
  <c r="G62" i="49"/>
  <c r="G71" i="49"/>
  <c r="G66" i="49"/>
  <c r="G49" i="49"/>
  <c r="G25" i="49"/>
  <c r="G21" i="49"/>
  <c r="G16" i="49"/>
  <c r="G9" i="49"/>
  <c r="G11" i="49"/>
  <c r="G17" i="49"/>
  <c r="G15" i="49"/>
  <c r="G8" i="49"/>
  <c r="H66" i="49" l="1"/>
  <c r="H71" i="49"/>
  <c r="H62" i="49"/>
  <c r="H34" i="49"/>
  <c r="H44" i="49"/>
  <c r="H69" i="49"/>
  <c r="H74" i="49"/>
  <c r="H59" i="49"/>
  <c r="H63" i="49"/>
  <c r="H40" i="49"/>
  <c r="H67" i="49"/>
  <c r="H77" i="49"/>
  <c r="H42" i="49"/>
  <c r="H49" i="49"/>
  <c r="H16" i="49"/>
  <c r="H21" i="49"/>
  <c r="H11" i="49"/>
  <c r="H9" i="49"/>
  <c r="H8" i="49"/>
  <c r="H15" i="49"/>
  <c r="H17" i="49"/>
  <c r="H25" i="49"/>
  <c r="H40" i="54"/>
  <c r="H40" i="61"/>
  <c r="H36" i="57"/>
  <c r="H40" i="58"/>
  <c r="H13" i="29"/>
  <c r="H12" i="29"/>
  <c r="H11" i="29"/>
  <c r="H9" i="29"/>
  <c r="H8" i="29"/>
  <c r="H31" i="28"/>
  <c r="H16" i="28"/>
  <c r="H28" i="28" s="1"/>
  <c r="H15" i="28"/>
  <c r="H13" i="28"/>
  <c r="H12" i="28"/>
  <c r="H11" i="28"/>
  <c r="H9" i="28"/>
  <c r="H8" i="28"/>
  <c r="H31" i="27"/>
  <c r="H16" i="27"/>
  <c r="H28" i="27" s="1"/>
  <c r="H15" i="27"/>
  <c r="H13" i="27"/>
  <c r="H12" i="27"/>
  <c r="H11" i="27"/>
  <c r="H9" i="27"/>
  <c r="H8" i="27"/>
  <c r="H31" i="26"/>
  <c r="H13" i="26"/>
  <c r="H12" i="26"/>
  <c r="H11" i="26"/>
  <c r="H9" i="26"/>
  <c r="H8" i="26"/>
  <c r="H31" i="10"/>
  <c r="H20" i="10"/>
  <c r="H18" i="10"/>
  <c r="H17" i="10"/>
  <c r="H16" i="10"/>
  <c r="H15" i="10"/>
  <c r="H13" i="10"/>
  <c r="H12" i="10"/>
  <c r="H11" i="10"/>
  <c r="H31" i="9"/>
  <c r="H15" i="9"/>
  <c r="H14" i="9"/>
  <c r="H28" i="9" s="1"/>
  <c r="H13" i="9"/>
  <c r="H12" i="9"/>
  <c r="H11" i="9"/>
  <c r="H31" i="7"/>
  <c r="H13" i="7"/>
  <c r="H12" i="7"/>
  <c r="H11" i="7"/>
  <c r="H9" i="7"/>
  <c r="H8" i="7"/>
  <c r="H31" i="6"/>
  <c r="H13" i="6"/>
  <c r="H12" i="6"/>
  <c r="H11" i="6"/>
  <c r="H9" i="6"/>
  <c r="H8" i="6"/>
  <c r="H31" i="5"/>
  <c r="H13" i="5"/>
  <c r="H12" i="5"/>
  <c r="H11" i="5"/>
  <c r="H9" i="5"/>
  <c r="H8" i="5"/>
  <c r="H31" i="4"/>
  <c r="H22" i="4"/>
  <c r="H15" i="4"/>
  <c r="H14" i="4"/>
  <c r="H13" i="4"/>
  <c r="H12" i="4"/>
  <c r="H11" i="4"/>
  <c r="H9" i="4"/>
  <c r="H8" i="4"/>
  <c r="H31" i="3"/>
  <c r="H22" i="3"/>
  <c r="H15" i="3"/>
  <c r="H14" i="3"/>
  <c r="H13" i="3"/>
  <c r="H12" i="3"/>
  <c r="H11" i="3"/>
  <c r="H31" i="2"/>
  <c r="H22" i="2"/>
  <c r="H20" i="2"/>
  <c r="H18" i="2"/>
  <c r="H17" i="2"/>
  <c r="H16" i="2"/>
  <c r="H15" i="2"/>
  <c r="H14" i="2"/>
  <c r="H13" i="2"/>
  <c r="H12" i="2"/>
  <c r="H11" i="2"/>
  <c r="G58" i="49"/>
  <c r="G61" i="49"/>
  <c r="G33" i="49"/>
  <c r="H61" i="49" l="1"/>
  <c r="H58" i="49"/>
  <c r="H28" i="10"/>
  <c r="H28" i="3"/>
  <c r="H33" i="49"/>
  <c r="H28" i="4"/>
  <c r="H28" i="2"/>
  <c r="H38" i="57"/>
  <c r="H40" i="57" s="1"/>
  <c r="H10" i="26"/>
  <c r="H10" i="7"/>
  <c r="H10" i="6"/>
  <c r="H10" i="5"/>
  <c r="H10" i="29"/>
  <c r="H30" i="29" s="1"/>
  <c r="H10" i="28"/>
  <c r="H10" i="27"/>
  <c r="H10" i="4"/>
  <c r="G36" i="49"/>
  <c r="H36" i="49" l="1"/>
  <c r="H32" i="29"/>
  <c r="H34" i="29" s="1"/>
  <c r="H30" i="28"/>
  <c r="H30" i="5"/>
  <c r="H30" i="26"/>
  <c r="H30" i="3"/>
  <c r="H30" i="7"/>
  <c r="H30" i="6"/>
  <c r="H30" i="4"/>
  <c r="H30" i="9"/>
  <c r="H30" i="10"/>
  <c r="H30" i="27"/>
  <c r="H30" i="2"/>
  <c r="H32" i="26" l="1"/>
  <c r="H34" i="26" s="1"/>
  <c r="H32" i="28"/>
  <c r="H34" i="28" s="1"/>
  <c r="H36" i="28" s="1"/>
  <c r="H32" i="3"/>
  <c r="H34" i="3" s="1"/>
  <c r="H32" i="5"/>
  <c r="H34" i="5" s="1"/>
  <c r="H36" i="29"/>
  <c r="H38" i="29" s="1"/>
  <c r="H32" i="7"/>
  <c r="H32" i="2"/>
  <c r="H32" i="9"/>
  <c r="H34" i="9" s="1"/>
  <c r="H32" i="6"/>
  <c r="H34" i="6" s="1"/>
  <c r="H32" i="10"/>
  <c r="H34" i="10" s="1"/>
  <c r="H32" i="4"/>
  <c r="H34" i="4" s="1"/>
  <c r="H36" i="4" s="1"/>
  <c r="H32" i="27"/>
  <c r="G56" i="49"/>
  <c r="H38" i="28" l="1"/>
  <c r="H56" i="49"/>
  <c r="H38" i="4"/>
  <c r="H40" i="4" s="1"/>
  <c r="H36" i="5"/>
  <c r="H36" i="26"/>
  <c r="H38" i="26" s="1"/>
  <c r="H36" i="6"/>
  <c r="H38" i="6" s="1"/>
  <c r="H34" i="7"/>
  <c r="H36" i="7" s="1"/>
  <c r="H36" i="9"/>
  <c r="H38" i="9" s="1"/>
  <c r="H40" i="29"/>
  <c r="H34" i="27"/>
  <c r="H36" i="27" s="1"/>
  <c r="H34" i="2"/>
  <c r="H36" i="2" s="1"/>
  <c r="H36" i="3"/>
  <c r="H38" i="3" s="1"/>
  <c r="H36" i="10"/>
  <c r="H38" i="10" s="1"/>
  <c r="G6" i="49"/>
  <c r="G31" i="49"/>
  <c r="G57" i="49"/>
  <c r="G29" i="49"/>
  <c r="H29" i="49" l="1"/>
  <c r="H31" i="49"/>
  <c r="H57" i="49"/>
  <c r="H6" i="49"/>
  <c r="H38" i="7"/>
  <c r="H40" i="7" s="1"/>
  <c r="H38" i="27"/>
  <c r="H40" i="9"/>
  <c r="H40" i="26"/>
  <c r="H38" i="2"/>
  <c r="H40" i="2" s="1"/>
  <c r="H40" i="3"/>
  <c r="H40" i="6"/>
  <c r="H38" i="5"/>
  <c r="H40" i="5" s="1"/>
  <c r="G55" i="49"/>
  <c r="G54" i="49"/>
  <c r="G30" i="49"/>
  <c r="G32" i="49"/>
  <c r="G7" i="49"/>
  <c r="G4" i="49"/>
  <c r="G5" i="49"/>
  <c r="H32" i="49" l="1"/>
  <c r="H30" i="49"/>
  <c r="H54" i="49"/>
  <c r="H55" i="49"/>
  <c r="H5" i="49"/>
  <c r="H7" i="49"/>
  <c r="H4" i="49"/>
</calcChain>
</file>

<file path=xl/sharedStrings.xml><?xml version="1.0" encoding="utf-8"?>
<sst xmlns="http://schemas.openxmlformats.org/spreadsheetml/2006/main" count="3085" uniqueCount="159">
  <si>
    <t>Electric Resistance</t>
  </si>
  <si>
    <t>Induction</t>
  </si>
  <si>
    <t>Gas/Electric</t>
  </si>
  <si>
    <t>Retrofit</t>
  </si>
  <si>
    <t>New Construction</t>
  </si>
  <si>
    <t>Option 2</t>
  </si>
  <si>
    <t>Option 1</t>
  </si>
  <si>
    <t>Cookstove</t>
  </si>
  <si>
    <t>Central ASHP with electric resistance condenser air-preheater and large storage tank</t>
  </si>
  <si>
    <t>Central Gas WH with storage</t>
  </si>
  <si>
    <t>High-Rise Multi-family</t>
  </si>
  <si>
    <t>HPWH, ducted, inside home</t>
  </si>
  <si>
    <t>Gas WH w/storage, outdoor closet</t>
  </si>
  <si>
    <t>Pre 1978</t>
  </si>
  <si>
    <t>HPWH, ducted, in outdoor closet</t>
  </si>
  <si>
    <t>1990's</t>
  </si>
  <si>
    <t>HPWH in outdoor closet</t>
  </si>
  <si>
    <t>Gas tankless WH in outdoor closet</t>
  </si>
  <si>
    <t>-</t>
  </si>
  <si>
    <t>Low Rise Multi-family</t>
  </si>
  <si>
    <t>Heat pump water heater, ducted inside home</t>
  </si>
  <si>
    <t>Gas WH with storage, inside home</t>
  </si>
  <si>
    <t>Heat pump water heater in garage</t>
  </si>
  <si>
    <t>Gas WH with storage in garage</t>
  </si>
  <si>
    <t>Gas Tankless WH in garage</t>
  </si>
  <si>
    <t>Single family</t>
  </si>
  <si>
    <t>Electric Option</t>
  </si>
  <si>
    <t>Gas Option</t>
  </si>
  <si>
    <t>Existing</t>
  </si>
  <si>
    <t>Wate Heater</t>
  </si>
  <si>
    <t>Pre-1978</t>
  </si>
  <si>
    <t>Demolition</t>
  </si>
  <si>
    <t>Labor</t>
  </si>
  <si>
    <t>HR</t>
  </si>
  <si>
    <t>Disposal</t>
  </si>
  <si>
    <t>LS</t>
  </si>
  <si>
    <t>Installation</t>
  </si>
  <si>
    <t>EA</t>
  </si>
  <si>
    <t>Miscellaneous supplies</t>
  </si>
  <si>
    <t>Subtotal</t>
  </si>
  <si>
    <t>General Conditions, Overhead and Profit</t>
  </si>
  <si>
    <t>Recommended Budget</t>
  </si>
  <si>
    <t>Water Heater</t>
  </si>
  <si>
    <t>Remove Existing Boiler</t>
  </si>
  <si>
    <t>New water heater, equipment price</t>
  </si>
  <si>
    <t>Piping</t>
  </si>
  <si>
    <t>50gal heat pump water heater inside home 3.0 UEF, NEEA Tier 3</t>
  </si>
  <si>
    <t>50gal, 0.63 UEF (0.60 EF) gas storage inside home</t>
  </si>
  <si>
    <t>50gal heat pump water heater inside home 2.0 UEF</t>
  </si>
  <si>
    <t>50gal heat pump water heater inside home 3.4 UEF, NEEA Tier 3</t>
  </si>
  <si>
    <t>140 kBtu/h, 0.81 UEF (0.82 EF) gas tankless in outdooor closet</t>
  </si>
  <si>
    <t>50gal heat pump water heater in outdoor closet 3.0 UEF, NEEA Tier 3</t>
  </si>
  <si>
    <t>50gal heat pump water heater in outdoor closet 3.4 UEF, NEEA Tier 3</t>
  </si>
  <si>
    <t>50gal heat pump water heater in outdoor closet 2.2 UEF</t>
  </si>
  <si>
    <t>50gal, 0.63 UEF (0.60 EF) gas storage in outdoor closet</t>
  </si>
  <si>
    <t xml:space="preserve">Zone </t>
  </si>
  <si>
    <t>OH&amp;P</t>
  </si>
  <si>
    <t xml:space="preserve">Design </t>
  </si>
  <si>
    <t>Market</t>
  </si>
  <si>
    <t>San Francisco</t>
  </si>
  <si>
    <t>San Jose</t>
  </si>
  <si>
    <t>Santa Barbara / Santa Monica / Long Beach</t>
  </si>
  <si>
    <t>Pasadena / Burbank / Pomona</t>
  </si>
  <si>
    <t>Riverside / San Bernadino</t>
  </si>
  <si>
    <t>Sacramento</t>
  </si>
  <si>
    <t>Design and Engineering</t>
  </si>
  <si>
    <t>Contractor Profit/Market Factor</t>
  </si>
  <si>
    <t>O1</t>
  </si>
  <si>
    <t>A3</t>
  </si>
  <si>
    <t>A4</t>
  </si>
  <si>
    <t>D15</t>
  </si>
  <si>
    <t>Connection/modification of hot water piping, including valves</t>
  </si>
  <si>
    <t>Modification to gas piping</t>
  </si>
  <si>
    <t>Materials</t>
  </si>
  <si>
    <t>Condensate piping</t>
  </si>
  <si>
    <t>Not Available</t>
  </si>
  <si>
    <t>Not required</t>
  </si>
  <si>
    <t>Retail</t>
  </si>
  <si>
    <t>Test &amp; Inspect</t>
  </si>
  <si>
    <t>Permit, testing and inspection</t>
  </si>
  <si>
    <t xml:space="preserve">Gas and Electrical Supply </t>
  </si>
  <si>
    <t>New electrical circuits to equipment</t>
  </si>
  <si>
    <t>Panel and main service modification</t>
  </si>
  <si>
    <t>Gas supply piping</t>
  </si>
  <si>
    <t>LF</t>
  </si>
  <si>
    <t>h40</t>
  </si>
  <si>
    <t>LRMF NC Gas WH Z3</t>
  </si>
  <si>
    <t>LRMF NC Electric WH Z3 S</t>
  </si>
  <si>
    <t>LRMF NC Electric WH Z3 O1</t>
  </si>
  <si>
    <t>LRMF NC Electric WH Z3 O2</t>
  </si>
  <si>
    <t>LRMF NC Gas WH Z4</t>
  </si>
  <si>
    <t>LRMF NC Electric WH Z4 S</t>
  </si>
  <si>
    <t>LRMF NC Electric WH Z4 O1</t>
  </si>
  <si>
    <t>LRMF NC Electric WH Z4 O2</t>
  </si>
  <si>
    <t>LRMF NC Gas WH Z6</t>
  </si>
  <si>
    <t>LRMF NC Electric WH Z6 S</t>
  </si>
  <si>
    <t>LRMF NC Electric WH Z6 O1</t>
  </si>
  <si>
    <t>LRMF NC Electric WH Z6 O2</t>
  </si>
  <si>
    <t>LRMF NC Gas WH Z9</t>
  </si>
  <si>
    <t>LRMF NC Electric WH Z9 S</t>
  </si>
  <si>
    <t>LRMF NC Electric WH Z9 O1</t>
  </si>
  <si>
    <t>LRMF NC Electric WH Z9 O2</t>
  </si>
  <si>
    <t>LRMF NC Gas WH Z10</t>
  </si>
  <si>
    <t>LRMF NC Electric WH Z10 S</t>
  </si>
  <si>
    <t>LRMF NC Electric WH Z10 O1</t>
  </si>
  <si>
    <t>LRMF NC Electric WH Z10 O2</t>
  </si>
  <si>
    <t>LRMF NC Gas WH Z12</t>
  </si>
  <si>
    <t>LRMF NC Electric WH Z12 S</t>
  </si>
  <si>
    <t>LRMF NC Electric WH Z12 O1</t>
  </si>
  <si>
    <t>LRMF NC Electric WH Z12 O2</t>
  </si>
  <si>
    <t>LRMF 90 Gas WH Z3</t>
  </si>
  <si>
    <t>LRMF 90 Electric WH Z3 S</t>
  </si>
  <si>
    <t>LRMF 90 Electric WH Z3 O1</t>
  </si>
  <si>
    <t>LRMF 90 Electric WH Z3 O2</t>
  </si>
  <si>
    <t>LRMF 90 Gas WH Z4</t>
  </si>
  <si>
    <t>LRMF 90 Electric WH Z4 S</t>
  </si>
  <si>
    <t>LRMF 90 Electric WH Z4 O1</t>
  </si>
  <si>
    <t>LRMF 90 Electric WH Z4 O2</t>
  </si>
  <si>
    <t>LRMF 90 Gas WH Z6</t>
  </si>
  <si>
    <t>LRMF 90 Electric WH Z6 S</t>
  </si>
  <si>
    <t>LRMF 90 Electric WH Z6 O1</t>
  </si>
  <si>
    <t>LRMF 90 Electric WH Z6 O2</t>
  </si>
  <si>
    <t>LRMF 90 Gas WH Z9</t>
  </si>
  <si>
    <t>LRMF 90 Electric WH Z9 S</t>
  </si>
  <si>
    <t>LRMF 90 Electric WH Z9 O1</t>
  </si>
  <si>
    <t>LRMF 90 Electric WH Z9 O2</t>
  </si>
  <si>
    <t>LRMF 90 Gas WH Z10</t>
  </si>
  <si>
    <t>LRMF 90 Electric WH Z10 S</t>
  </si>
  <si>
    <t>LRMF 90 Electric WH Z10 O1</t>
  </si>
  <si>
    <t>LRMF 90 Electric WH Z10 O2</t>
  </si>
  <si>
    <t>LRMF 90 Gas WH Z12</t>
  </si>
  <si>
    <t>LRMF 90 Electric WH Z12 S</t>
  </si>
  <si>
    <t>LRMF 90 Electric WH Z12 O1</t>
  </si>
  <si>
    <t>LRMF 90 Electric WH Z12 O2</t>
  </si>
  <si>
    <t>LRMF 78 Gas WH Z3</t>
  </si>
  <si>
    <t>LRMF 78 Electric WH Z3 S</t>
  </si>
  <si>
    <t>LRMF 78 Electric WH Z3 O1</t>
  </si>
  <si>
    <t>LRMF 78 Electric WH Z3 O2</t>
  </si>
  <si>
    <t>LRMF 78 Gas WH Z4</t>
  </si>
  <si>
    <t>LRMF 78 Electric WH Z4 S</t>
  </si>
  <si>
    <t>LRMF 78 Electric WH Z4 O1</t>
  </si>
  <si>
    <t>LRMF 78 Electric WH Z4 O2</t>
  </si>
  <si>
    <t>LRMF 78 Gas WH Z6</t>
  </si>
  <si>
    <t>LRMF 78 Electric WH Z6 S</t>
  </si>
  <si>
    <t>LRMF 78 Electric WH Z6 O1</t>
  </si>
  <si>
    <t>LRMF 78 Electric WH Z6 O2</t>
  </si>
  <si>
    <t>LRMF 78 Gas WH Z9</t>
  </si>
  <si>
    <t>LRMF 78 Electric WH Z9 S</t>
  </si>
  <si>
    <t>LRMF 78 Electric WH Z9 O1</t>
  </si>
  <si>
    <t>LRMF 78 Electric WH Z9 O2</t>
  </si>
  <si>
    <t>LRMF 78 Gas WH Z10</t>
  </si>
  <si>
    <t>LRMF 78 Electric WH Z10 S</t>
  </si>
  <si>
    <t>LRMF 78 Electric WH Z10 O1</t>
  </si>
  <si>
    <t>LRMF 78 Electric WH Z10 O2</t>
  </si>
  <si>
    <t>LRMF 78 Gas WH Z12</t>
  </si>
  <si>
    <t>LRMF 78 Electric WH Z12 S</t>
  </si>
  <si>
    <t>LRMF 78 Electric WH Z12 O1</t>
  </si>
  <si>
    <t>LRMF 78 Electric WH Z12 O2</t>
  </si>
  <si>
    <t>Low Rise Multi-Family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</si>
</sst>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&quot;_);_(@_)"/>
    <numFmt numFmtId="165" formatCode="&quot;Zone &quot;\ #"/>
    <numFmt numFmtId="166" formatCode="&quot;$&quot;#,##0.00;[Red]&quot;$&quot;#,##0.00"/>
  </numFmts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4" fontId="0" fillId="0" borderId="0" xfId="0" applyNumberFormat="1"/>
    <xf numFmtId="164" fontId="0" fillId="0" borderId="0" xfId="0" applyNumberFormat="1"/>
    <xf numFmtId="4" fontId="0" fillId="0" borderId="0" xfId="0" applyNumberFormat="1" applyFill="1"/>
    <xf numFmtId="0" fontId="1" fillId="0" borderId="0" xfId="0" applyFont="1" applyFill="1" applyAlignment="1">
      <alignment wrapText="1"/>
    </xf>
    <xf numFmtId="9" fontId="0" fillId="0" borderId="0" xfId="0" applyNumberFormat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quotePrefix="1"/>
    <xf numFmtId="165" fontId="0" fillId="0" borderId="0" xfId="0" quotePrefix="1" applyNumberFormat="1"/>
    <xf numFmtId="166" fontId="0" fillId="0" borderId="0" xfId="0" quotePrefix="1" applyNumberFormat="1"/>
    <xf numFmtId="0" fontId="0" fillId="0" borderId="0" xfId="0" applyAlignment="1"/>
    <xf numFmtId="4" fontId="0" fillId="0" borderId="0" xfId="0" applyNumberFormat="1" applyAlignment="1"/>
    <xf numFmtId="3" fontId="0" fillId="0" borderId="0" xfId="0" applyNumberFormat="1" applyAlignment="1"/>
    <xf numFmtId="164" fontId="0" fillId="0" borderId="0" xfId="0" applyNumberFormat="1" applyAlignment="1"/>
    <xf numFmtId="0" fontId="0" fillId="0" borderId="1" xfId="0" applyBorder="1" applyAlignment="1"/>
    <xf numFmtId="0" fontId="0" fillId="0" borderId="1" xfId="0" applyBorder="1" applyAlignment="1">
      <alignment horizontal="center"/>
    </xf>
    <xf numFmtId="4" fontId="0" fillId="0" borderId="1" xfId="0" applyNumberFormat="1" applyBorder="1" applyAlignment="1"/>
    <xf numFmtId="164" fontId="0" fillId="0" borderId="1" xfId="0" applyNumberFormat="1" applyBorder="1" applyAlignment="1"/>
    <xf numFmtId="4" fontId="0" fillId="0" borderId="0" xfId="0" applyNumberFormat="1" applyFill="1" applyAlignment="1"/>
    <xf numFmtId="0" fontId="0" fillId="0" borderId="0" xfId="0" applyBorder="1" applyAlignment="1"/>
    <xf numFmtId="0" fontId="0" fillId="0" borderId="0" xfId="0" applyBorder="1" applyAlignment="1">
      <alignment horizontal="center"/>
    </xf>
    <xf numFmtId="4" fontId="0" fillId="0" borderId="0" xfId="0" applyNumberFormat="1" applyBorder="1" applyAlignment="1"/>
    <xf numFmtId="164" fontId="0" fillId="0" borderId="0" xfId="0" applyNumberFormat="1" applyBorder="1" applyAlignment="1"/>
    <xf numFmtId="9" fontId="0" fillId="0" borderId="0" xfId="0" applyNumberFormat="1" applyAlignment="1"/>
    <xf numFmtId="0" fontId="0" fillId="0" borderId="2" xfId="0" applyBorder="1" applyAlignment="1"/>
    <xf numFmtId="4" fontId="0" fillId="0" borderId="2" xfId="0" applyNumberFormat="1" applyBorder="1" applyAlignment="1"/>
    <xf numFmtId="164" fontId="0" fillId="0" borderId="2" xfId="0" applyNumberFormat="1" applyBorder="1" applyAlignment="1"/>
    <xf numFmtId="9" fontId="0" fillId="0" borderId="0" xfId="0" applyNumberFormat="1" applyBorder="1" applyAlignment="1"/>
    <xf numFmtId="0" fontId="0" fillId="0" borderId="0" xfId="0" applyFill="1" applyAlignment="1"/>
    <xf numFmtId="0" fontId="0" fillId="0" borderId="0" xfId="0" applyFill="1" applyAlignment="1">
      <alignment horizontal="center"/>
    </xf>
    <xf numFmtId="164" fontId="0" fillId="0" borderId="0" xfId="0" applyNumberFormat="1" applyFill="1" applyAlignment="1"/>
    <xf numFmtId="0" fontId="0" fillId="0" borderId="0" xfId="0" applyAlignment="1">
      <alignment horizontal="left" wrapText="1" indent="1"/>
    </xf>
    <xf numFmtId="0" fontId="0" fillId="0" borderId="0" xfId="0" applyAlignment="1">
      <alignment horizontal="left" indent="1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2" fillId="0" borderId="0" xfId="0" applyFont="1"/>
    <xf numFmtId="10" fontId="0" fillId="0" borderId="0" xfId="0" applyNumberFormat="1"/>
    <xf numFmtId="10" fontId="0" fillId="0" borderId="0" xfId="0" applyNumberFormat="1" applyAlignment="1"/>
    <xf numFmtId="0" fontId="0" fillId="0" borderId="0" xfId="0" applyFill="1"/>
    <xf numFmtId="164" fontId="0" fillId="0" borderId="0" xfId="0" applyNumberFormat="1" applyFill="1"/>
    <xf numFmtId="3" fontId="1" fillId="0" borderId="0" xfId="0" applyNumberFormat="1" applyFont="1" applyFill="1" applyAlignment="1">
      <alignment horizontal="right"/>
    </xf>
    <xf numFmtId="165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"/>
  <sheetViews>
    <sheetView showGridLines="0" tabSelected="1" workbookViewId="0"/>
  </sheetViews>
  <sheetFormatPr defaultRowHeight="15" x14ac:dyDescent="0.25"/>
  <cols>
    <col min="2" max="2" width="20.42578125" customWidth="1"/>
    <col min="4" max="4" width="29.7109375" customWidth="1"/>
    <col min="5" max="5" width="21.28515625" customWidth="1"/>
    <col min="6" max="6" width="15" customWidth="1"/>
    <col min="7" max="8" width="12.7109375" customWidth="1"/>
    <col min="10" max="10" width="44" customWidth="1"/>
  </cols>
  <sheetData>
    <row r="1" spans="1:11" x14ac:dyDescent="0.25">
      <c r="D1" t="s">
        <v>67</v>
      </c>
      <c r="E1" t="s">
        <v>68</v>
      </c>
      <c r="F1" t="s">
        <v>69</v>
      </c>
      <c r="G1" t="s">
        <v>85</v>
      </c>
      <c r="J1" t="s">
        <v>70</v>
      </c>
    </row>
    <row r="3" spans="1:11" x14ac:dyDescent="0.25">
      <c r="A3" s="38" t="s">
        <v>42</v>
      </c>
    </row>
    <row r="4" spans="1:11" x14ac:dyDescent="0.25">
      <c r="B4" t="s">
        <v>86</v>
      </c>
      <c r="D4" s="10" t="str">
        <f ca="1">INDIRECT("'"&amp;$B4&amp;"'!"&amp;D$1)</f>
        <v>Low Rise Multi-Family: New Construction</v>
      </c>
      <c r="E4" s="10" t="str">
        <f t="shared" ref="E4:J29" ca="1" si="0">INDIRECT("'"&amp;$B4&amp;"'!"&amp;E$1)</f>
        <v>Gas Option</v>
      </c>
      <c r="F4" s="11">
        <f t="shared" ca="1" si="0"/>
        <v>3</v>
      </c>
      <c r="G4" s="12">
        <f t="shared" ca="1" si="0"/>
        <v>37186</v>
      </c>
      <c r="H4" s="12">
        <f ca="1">G4/8</f>
        <v>4648.25</v>
      </c>
      <c r="J4" s="10" t="str">
        <f t="shared" ca="1" si="0"/>
        <v>140 kBtu/h, 0.81 UEF (0.82 EF) gas tankless in outdooor closet</v>
      </c>
      <c r="K4" s="10"/>
    </row>
    <row r="5" spans="1:11" x14ac:dyDescent="0.25">
      <c r="B5" t="s">
        <v>87</v>
      </c>
      <c r="D5" s="10" t="str">
        <f t="shared" ref="D5:D27" ca="1" si="1">INDIRECT("'"&amp;$B5&amp;"'!"&amp;D$1)</f>
        <v>Low Rise Multi-Family: New Construction</v>
      </c>
      <c r="E5" s="10" t="str">
        <f t="shared" ca="1" si="0"/>
        <v>Electric Option</v>
      </c>
      <c r="F5" s="11">
        <f t="shared" ca="1" si="0"/>
        <v>3</v>
      </c>
      <c r="G5" s="12">
        <f t="shared" ca="1" si="0"/>
        <v>28895</v>
      </c>
      <c r="H5" s="12">
        <f t="shared" ref="H5:H27" ca="1" si="2">G5/8</f>
        <v>3611.875</v>
      </c>
      <c r="J5" s="10" t="str">
        <f t="shared" ca="1" si="0"/>
        <v>50gal heat pump water heater in outdoor closet 3.0 UEF, NEEA Tier 3</v>
      </c>
      <c r="K5" s="10"/>
    </row>
    <row r="6" spans="1:11" x14ac:dyDescent="0.25">
      <c r="B6" t="s">
        <v>88</v>
      </c>
      <c r="D6" s="10" t="str">
        <f t="shared" ca="1" si="1"/>
        <v>Low Rise Multi-Family: New Construction</v>
      </c>
      <c r="E6" s="10" t="str">
        <f t="shared" ca="1" si="0"/>
        <v>Electric Option</v>
      </c>
      <c r="F6" s="11">
        <f t="shared" ca="1" si="0"/>
        <v>3</v>
      </c>
      <c r="G6" s="12">
        <f t="shared" ca="1" si="0"/>
        <v>0</v>
      </c>
      <c r="H6" s="12">
        <f t="shared" ca="1" si="2"/>
        <v>0</v>
      </c>
      <c r="J6" s="10" t="str">
        <f t="shared" ca="1" si="0"/>
        <v>50gal heat pump water heater in outdoor closet 2.2 UEF</v>
      </c>
      <c r="K6" s="10"/>
    </row>
    <row r="7" spans="1:11" x14ac:dyDescent="0.25">
      <c r="B7" t="s">
        <v>89</v>
      </c>
      <c r="D7" s="10" t="str">
        <f t="shared" ca="1" si="1"/>
        <v>Low Rise Multi-Family: New Construction</v>
      </c>
      <c r="E7" s="10" t="str">
        <f t="shared" ca="1" si="0"/>
        <v>Electric Option</v>
      </c>
      <c r="F7" s="11">
        <f t="shared" ca="1" si="0"/>
        <v>3</v>
      </c>
      <c r="G7" s="12">
        <f t="shared" ca="1" si="0"/>
        <v>31961</v>
      </c>
      <c r="H7" s="12">
        <f t="shared" ca="1" si="2"/>
        <v>3995.125</v>
      </c>
      <c r="J7" s="10" t="str">
        <f t="shared" ca="1" si="0"/>
        <v>50gal heat pump water heater in outdoor closet 3.4 UEF, NEEA Tier 3</v>
      </c>
      <c r="K7" s="10"/>
    </row>
    <row r="8" spans="1:11" x14ac:dyDescent="0.25">
      <c r="B8" t="s">
        <v>90</v>
      </c>
      <c r="D8" s="10" t="str">
        <f t="shared" ca="1" si="1"/>
        <v>Low Rise Multi-Family: New Construction</v>
      </c>
      <c r="E8" s="10" t="str">
        <f t="shared" ca="1" si="0"/>
        <v>Gas Option</v>
      </c>
      <c r="F8" s="11">
        <f t="shared" ca="1" si="0"/>
        <v>4</v>
      </c>
      <c r="G8" s="12">
        <f t="shared" ca="1" si="0"/>
        <v>36853</v>
      </c>
      <c r="H8" s="12">
        <f t="shared" ca="1" si="2"/>
        <v>4606.625</v>
      </c>
      <c r="J8" s="10" t="str">
        <f t="shared" ca="1" si="0"/>
        <v>140 kBtu/h, 0.81 UEF (0.82 EF) gas tankless in outdooor closet</v>
      </c>
      <c r="K8" s="10"/>
    </row>
    <row r="9" spans="1:11" x14ac:dyDescent="0.25">
      <c r="B9" t="s">
        <v>91</v>
      </c>
      <c r="D9" s="10" t="str">
        <f t="shared" ca="1" si="1"/>
        <v>Low Rise Multi-Family: New Construction</v>
      </c>
      <c r="E9" s="10" t="str">
        <f t="shared" ca="1" si="0"/>
        <v>Electric Option</v>
      </c>
      <c r="F9" s="11">
        <f t="shared" ca="1" si="0"/>
        <v>4</v>
      </c>
      <c r="G9" s="12">
        <f t="shared" ca="1" si="0"/>
        <v>28637</v>
      </c>
      <c r="H9" s="12">
        <f t="shared" ca="1" si="2"/>
        <v>3579.625</v>
      </c>
      <c r="J9" s="10" t="str">
        <f t="shared" ca="1" si="0"/>
        <v>50gal heat pump water heater in outdoor closet 3.0 UEF, NEEA Tier 3</v>
      </c>
      <c r="K9" s="10"/>
    </row>
    <row r="10" spans="1:11" x14ac:dyDescent="0.25">
      <c r="B10" t="s">
        <v>92</v>
      </c>
      <c r="D10" s="10" t="str">
        <f t="shared" ca="1" si="1"/>
        <v>Low Rise Multi-Family: New Construction</v>
      </c>
      <c r="E10" s="10" t="str">
        <f t="shared" ca="1" si="0"/>
        <v>Electric Option</v>
      </c>
      <c r="F10" s="11">
        <f t="shared" ca="1" si="0"/>
        <v>4</v>
      </c>
      <c r="G10" s="12">
        <f t="shared" ca="1" si="0"/>
        <v>0</v>
      </c>
      <c r="H10" s="12">
        <f t="shared" ca="1" si="2"/>
        <v>0</v>
      </c>
      <c r="J10" s="10" t="str">
        <f t="shared" ca="1" si="0"/>
        <v>50gal heat pump water heater in outdoor closet 2.2 UEF</v>
      </c>
      <c r="K10" s="10"/>
    </row>
    <row r="11" spans="1:11" x14ac:dyDescent="0.25">
      <c r="B11" t="s">
        <v>93</v>
      </c>
      <c r="D11" s="10" t="str">
        <f t="shared" ca="1" si="1"/>
        <v>Low Rise Multi-Family: New Construction</v>
      </c>
      <c r="E11" s="10" t="str">
        <f t="shared" ca="1" si="0"/>
        <v>Electric Option</v>
      </c>
      <c r="F11" s="11">
        <f t="shared" ca="1" si="0"/>
        <v>4</v>
      </c>
      <c r="G11" s="12">
        <f t="shared" ca="1" si="0"/>
        <v>31675</v>
      </c>
      <c r="H11" s="12">
        <f t="shared" ca="1" si="2"/>
        <v>3959.375</v>
      </c>
      <c r="J11" s="10" t="str">
        <f t="shared" ca="1" si="0"/>
        <v>50gal heat pump water heater in outdoor closet 3.4 UEF, NEEA Tier 3</v>
      </c>
      <c r="K11" s="10"/>
    </row>
    <row r="12" spans="1:11" x14ac:dyDescent="0.25">
      <c r="B12" t="s">
        <v>94</v>
      </c>
      <c r="D12" s="10" t="str">
        <f t="shared" ca="1" si="1"/>
        <v>Low Rise Multi-Family: New Construction</v>
      </c>
      <c r="E12" s="10" t="str">
        <f t="shared" ca="1" si="0"/>
        <v>Gas Option</v>
      </c>
      <c r="F12" s="11">
        <f t="shared" ca="1" si="0"/>
        <v>6</v>
      </c>
      <c r="G12" s="12">
        <f t="shared" ca="1" si="0"/>
        <v>34009</v>
      </c>
      <c r="H12" s="12">
        <f t="shared" ca="1" si="2"/>
        <v>4251.125</v>
      </c>
      <c r="J12" s="10" t="str">
        <f t="shared" ca="1" si="0"/>
        <v>140 kBtu/h, 0.81 UEF (0.82 EF) gas tankless in outdooor closet</v>
      </c>
      <c r="K12" s="10"/>
    </row>
    <row r="13" spans="1:11" x14ac:dyDescent="0.25">
      <c r="B13" t="s">
        <v>95</v>
      </c>
      <c r="D13" s="10" t="str">
        <f t="shared" ca="1" si="1"/>
        <v>Low Rise Multi-Family: New Construction</v>
      </c>
      <c r="E13" s="10" t="str">
        <f t="shared" ca="1" si="0"/>
        <v>Electric Option</v>
      </c>
      <c r="F13" s="11">
        <f t="shared" ca="1" si="0"/>
        <v>6</v>
      </c>
      <c r="G13" s="12">
        <f t="shared" ca="1" si="0"/>
        <v>26973</v>
      </c>
      <c r="H13" s="12">
        <f t="shared" ca="1" si="2"/>
        <v>3371.625</v>
      </c>
      <c r="J13" s="10" t="str">
        <f t="shared" ca="1" si="0"/>
        <v>50gal heat pump water heater in outdoor closet 3.0 UEF, NEEA Tier 3</v>
      </c>
      <c r="K13" s="10"/>
    </row>
    <row r="14" spans="1:11" x14ac:dyDescent="0.25">
      <c r="B14" t="s">
        <v>96</v>
      </c>
      <c r="D14" s="10" t="str">
        <f t="shared" ca="1" si="1"/>
        <v>Low Rise Multi-Family: New Construction</v>
      </c>
      <c r="E14" s="10" t="str">
        <f t="shared" ca="1" si="0"/>
        <v>Electric Option</v>
      </c>
      <c r="F14" s="11">
        <f t="shared" ca="1" si="0"/>
        <v>6</v>
      </c>
      <c r="G14" s="12">
        <f t="shared" ca="1" si="0"/>
        <v>0</v>
      </c>
      <c r="H14" s="12">
        <f t="shared" ca="1" si="2"/>
        <v>0</v>
      </c>
      <c r="J14" s="10" t="str">
        <f t="shared" ca="1" si="0"/>
        <v>50gal heat pump water heater in outdoor closet 2.2 UEF</v>
      </c>
      <c r="K14" s="10"/>
    </row>
    <row r="15" spans="1:11" x14ac:dyDescent="0.25">
      <c r="B15" t="s">
        <v>97</v>
      </c>
      <c r="D15" s="10" t="str">
        <f t="shared" ca="1" si="1"/>
        <v>Low Rise Multi-Family: New Construction</v>
      </c>
      <c r="E15" s="10" t="str">
        <f t="shared" ca="1" si="0"/>
        <v>Electric Option</v>
      </c>
      <c r="F15" s="11">
        <f t="shared" ca="1" si="0"/>
        <v>6</v>
      </c>
      <c r="G15" s="12">
        <f t="shared" ca="1" si="0"/>
        <v>29957</v>
      </c>
      <c r="H15" s="12">
        <f t="shared" ca="1" si="2"/>
        <v>3744.625</v>
      </c>
      <c r="J15" s="10" t="str">
        <f t="shared" ca="1" si="0"/>
        <v>50gal heat pump water heater in outdoor closet 3.4 UEF, NEEA Tier 3</v>
      </c>
      <c r="K15" s="10"/>
    </row>
    <row r="16" spans="1:11" x14ac:dyDescent="0.25">
      <c r="B16" t="s">
        <v>98</v>
      </c>
      <c r="D16" s="10" t="str">
        <f t="shared" ca="1" si="1"/>
        <v>Low Rise Multi-Family: New Construction</v>
      </c>
      <c r="E16" s="10" t="str">
        <f t="shared" ca="1" si="0"/>
        <v>Gas Option</v>
      </c>
      <c r="F16" s="11">
        <f t="shared" ca="1" si="0"/>
        <v>9</v>
      </c>
      <c r="G16" s="12">
        <f t="shared" ca="1" si="0"/>
        <v>33917</v>
      </c>
      <c r="H16" s="12">
        <f t="shared" ca="1" si="2"/>
        <v>4239.625</v>
      </c>
      <c r="J16" s="10" t="str">
        <f t="shared" ca="1" si="0"/>
        <v>140 kBtu/h, 0.81 UEF (0.82 EF) gas tankless in outdooor closet</v>
      </c>
      <c r="K16" s="10"/>
    </row>
    <row r="17" spans="2:11" x14ac:dyDescent="0.25">
      <c r="B17" t="s">
        <v>99</v>
      </c>
      <c r="D17" s="10" t="str">
        <f t="shared" ca="1" si="1"/>
        <v>Low Rise Multi-Family: New Construction</v>
      </c>
      <c r="E17" s="10" t="str">
        <f t="shared" ca="1" si="0"/>
        <v>Electric Option</v>
      </c>
      <c r="F17" s="11">
        <f t="shared" ca="1" si="0"/>
        <v>9</v>
      </c>
      <c r="G17" s="12">
        <f t="shared" ca="1" si="0"/>
        <v>26973</v>
      </c>
      <c r="H17" s="12">
        <f t="shared" ca="1" si="2"/>
        <v>3371.625</v>
      </c>
      <c r="J17" s="10" t="str">
        <f t="shared" ca="1" si="0"/>
        <v>50gal heat pump water heater in outdoor closet 3.0 UEF, NEEA Tier 3</v>
      </c>
      <c r="K17" s="10"/>
    </row>
    <row r="18" spans="2:11" x14ac:dyDescent="0.25">
      <c r="B18" t="s">
        <v>100</v>
      </c>
      <c r="D18" s="10" t="str">
        <f t="shared" ca="1" si="1"/>
        <v>Low Rise Multi-Family: New Construction</v>
      </c>
      <c r="E18" s="10" t="str">
        <f t="shared" ca="1" si="0"/>
        <v>Electric Option</v>
      </c>
      <c r="F18" s="11">
        <f t="shared" ca="1" si="0"/>
        <v>9</v>
      </c>
      <c r="G18" s="12">
        <f t="shared" ca="1" si="0"/>
        <v>0</v>
      </c>
      <c r="H18" s="12">
        <f t="shared" ca="1" si="2"/>
        <v>0</v>
      </c>
      <c r="J18" s="10" t="str">
        <f t="shared" ca="1" si="0"/>
        <v>50gal heat pump water heater in outdoor closet 2.2 UEF</v>
      </c>
      <c r="K18" s="10"/>
    </row>
    <row r="19" spans="2:11" x14ac:dyDescent="0.25">
      <c r="B19" t="s">
        <v>101</v>
      </c>
      <c r="D19" s="10" t="str">
        <f t="shared" ca="1" si="1"/>
        <v>Low Rise Multi-Family: New Construction</v>
      </c>
      <c r="E19" s="10" t="str">
        <f t="shared" ca="1" si="0"/>
        <v>Electric Option</v>
      </c>
      <c r="F19" s="11">
        <f t="shared" ca="1" si="0"/>
        <v>9</v>
      </c>
      <c r="G19" s="12">
        <f t="shared" ca="1" si="0"/>
        <v>29957</v>
      </c>
      <c r="H19" s="12">
        <f t="shared" ca="1" si="2"/>
        <v>3744.625</v>
      </c>
      <c r="J19" s="10" t="str">
        <f t="shared" ca="1" si="0"/>
        <v>50gal heat pump water heater in outdoor closet 3.4 UEF, NEEA Tier 3</v>
      </c>
      <c r="K19" s="10"/>
    </row>
    <row r="20" spans="2:11" x14ac:dyDescent="0.25">
      <c r="B20" t="s">
        <v>102</v>
      </c>
      <c r="D20" s="10" t="str">
        <f t="shared" ca="1" si="1"/>
        <v>Low Rise Multi-Family: New Construction</v>
      </c>
      <c r="E20" s="10" t="str">
        <f t="shared" ca="1" si="0"/>
        <v>Gas Option</v>
      </c>
      <c r="F20" s="11">
        <f t="shared" ca="1" si="0"/>
        <v>10</v>
      </c>
      <c r="G20" s="12">
        <f t="shared" ca="1" si="0"/>
        <v>30737</v>
      </c>
      <c r="H20" s="12">
        <f t="shared" ca="1" si="2"/>
        <v>3842.125</v>
      </c>
      <c r="J20" s="10" t="str">
        <f t="shared" ca="1" si="0"/>
        <v>140 kBtu/h, 0.81 UEF (0.82 EF) gas tankless in outdooor closet</v>
      </c>
      <c r="K20" s="10"/>
    </row>
    <row r="21" spans="2:11" x14ac:dyDescent="0.25">
      <c r="B21" t="s">
        <v>103</v>
      </c>
      <c r="D21" s="10" t="str">
        <f t="shared" ca="1" si="1"/>
        <v>Low Rise Multi-Family: New Construction</v>
      </c>
      <c r="E21" s="10" t="str">
        <f t="shared" ca="1" si="0"/>
        <v>Electric Option</v>
      </c>
      <c r="F21" s="11">
        <f t="shared" ca="1" si="0"/>
        <v>10</v>
      </c>
      <c r="G21" s="12">
        <f t="shared" ca="1" si="0"/>
        <v>25251</v>
      </c>
      <c r="H21" s="12">
        <f t="shared" ca="1" si="2"/>
        <v>3156.375</v>
      </c>
      <c r="J21" s="10" t="str">
        <f t="shared" ca="1" si="0"/>
        <v>50gal heat pump water heater in outdoor closet 3.0 UEF, NEEA Tier 3</v>
      </c>
      <c r="K21" s="10"/>
    </row>
    <row r="22" spans="2:11" x14ac:dyDescent="0.25">
      <c r="B22" t="s">
        <v>104</v>
      </c>
      <c r="D22" s="10" t="str">
        <f t="shared" ca="1" si="1"/>
        <v>Low Rise Multi-Family: New Construction</v>
      </c>
      <c r="E22" s="10" t="str">
        <f t="shared" ca="1" si="0"/>
        <v>Electric Option</v>
      </c>
      <c r="F22" s="11">
        <f t="shared" ca="1" si="0"/>
        <v>10</v>
      </c>
      <c r="G22" s="12">
        <f t="shared" ca="1" si="0"/>
        <v>0</v>
      </c>
      <c r="H22" s="12">
        <f t="shared" ca="1" si="2"/>
        <v>0</v>
      </c>
      <c r="J22" s="10" t="str">
        <f t="shared" ca="1" si="0"/>
        <v>50gal heat pump water heater in outdoor closet 2.2 UEF</v>
      </c>
      <c r="K22" s="10"/>
    </row>
    <row r="23" spans="2:11" x14ac:dyDescent="0.25">
      <c r="B23" t="s">
        <v>105</v>
      </c>
      <c r="D23" s="10" t="str">
        <f t="shared" ca="1" si="1"/>
        <v>Low Rise Multi-Family: New Construction</v>
      </c>
      <c r="E23" s="10" t="str">
        <f t="shared" ca="1" si="0"/>
        <v>Electric Option</v>
      </c>
      <c r="F23" s="11">
        <f t="shared" ca="1" si="0"/>
        <v>10</v>
      </c>
      <c r="G23" s="12">
        <f t="shared" ca="1" si="0"/>
        <v>28236</v>
      </c>
      <c r="H23" s="12">
        <f t="shared" ca="1" si="2"/>
        <v>3529.5</v>
      </c>
      <c r="J23" s="10" t="str">
        <f t="shared" ca="1" si="0"/>
        <v>50gal heat pump water heater in outdoor closet 3.4 UEF, NEEA Tier 3</v>
      </c>
      <c r="K23" s="10"/>
    </row>
    <row r="24" spans="2:11" x14ac:dyDescent="0.25">
      <c r="B24" t="s">
        <v>106</v>
      </c>
      <c r="D24" s="10" t="str">
        <f t="shared" ca="1" si="1"/>
        <v>Low Rise Multi-Family: New Construction</v>
      </c>
      <c r="E24" s="10" t="str">
        <f t="shared" ca="1" si="0"/>
        <v>Gas Option</v>
      </c>
      <c r="F24" s="11">
        <f t="shared" ca="1" si="0"/>
        <v>12</v>
      </c>
      <c r="G24" s="12">
        <f t="shared" ca="1" si="0"/>
        <v>29647</v>
      </c>
      <c r="H24" s="12">
        <f t="shared" ca="1" si="2"/>
        <v>3705.875</v>
      </c>
      <c r="J24" s="10" t="str">
        <f t="shared" ca="1" si="0"/>
        <v>140 kBtu/h, 0.81 UEF (0.82 EF) gas tankless in outdooor closet</v>
      </c>
      <c r="K24" s="10"/>
    </row>
    <row r="25" spans="2:11" x14ac:dyDescent="0.25">
      <c r="B25" t="s">
        <v>107</v>
      </c>
      <c r="D25" s="10" t="str">
        <f t="shared" ca="1" si="1"/>
        <v>Low Rise Multi-Family: New Construction</v>
      </c>
      <c r="E25" s="10" t="str">
        <f t="shared" ca="1" si="0"/>
        <v>Electric Option</v>
      </c>
      <c r="F25" s="11">
        <f t="shared" ca="1" si="0"/>
        <v>12</v>
      </c>
      <c r="G25" s="12">
        <f t="shared" ca="1" si="0"/>
        <v>24677</v>
      </c>
      <c r="H25" s="12">
        <f t="shared" ca="1" si="2"/>
        <v>3084.625</v>
      </c>
      <c r="J25" s="10" t="str">
        <f t="shared" ca="1" si="0"/>
        <v>50gal heat pump water heater in outdoor closet 3.0 UEF, NEEA Tier 3</v>
      </c>
      <c r="K25" s="10"/>
    </row>
    <row r="26" spans="2:11" x14ac:dyDescent="0.25">
      <c r="B26" t="s">
        <v>108</v>
      </c>
      <c r="D26" s="10" t="str">
        <f t="shared" ca="1" si="1"/>
        <v>Low Rise Multi-Family: New Construction</v>
      </c>
      <c r="E26" s="10" t="str">
        <f t="shared" ca="1" si="0"/>
        <v>Electric Option</v>
      </c>
      <c r="F26" s="11">
        <f t="shared" ca="1" si="0"/>
        <v>12</v>
      </c>
      <c r="G26" s="12">
        <f t="shared" ca="1" si="0"/>
        <v>0</v>
      </c>
      <c r="H26" s="12">
        <f t="shared" ca="1" si="2"/>
        <v>0</v>
      </c>
      <c r="J26" s="10" t="str">
        <f t="shared" ca="1" si="0"/>
        <v>50gal heat pump water heater in outdoor closet 2.2 UEF</v>
      </c>
      <c r="K26" s="10"/>
    </row>
    <row r="27" spans="2:11" x14ac:dyDescent="0.25">
      <c r="B27" t="s">
        <v>109</v>
      </c>
      <c r="D27" s="10" t="str">
        <f t="shared" ca="1" si="1"/>
        <v>Low Rise Multi-Family: New Construction</v>
      </c>
      <c r="E27" s="10" t="str">
        <f t="shared" ca="1" si="0"/>
        <v>Electric Option</v>
      </c>
      <c r="F27" s="11">
        <f t="shared" ca="1" si="0"/>
        <v>12</v>
      </c>
      <c r="G27" s="12">
        <f t="shared" ca="1" si="0"/>
        <v>27662</v>
      </c>
      <c r="H27" s="12">
        <f t="shared" ca="1" si="2"/>
        <v>3457.75</v>
      </c>
      <c r="J27" s="10" t="str">
        <f t="shared" ca="1" si="0"/>
        <v>50gal heat pump water heater in outdoor closet 3.4 UEF, NEEA Tier 3</v>
      </c>
      <c r="K27" s="10"/>
    </row>
    <row r="29" spans="2:11" x14ac:dyDescent="0.25">
      <c r="B29" t="s">
        <v>110</v>
      </c>
      <c r="D29" s="10" t="str">
        <f ca="1">INDIRECT("'"&amp;$B29&amp;"'!"&amp;D$1)</f>
        <v>Low Rise Multi-Family: 1990's</v>
      </c>
      <c r="E29" s="10" t="str">
        <f t="shared" ca="1" si="0"/>
        <v>Gas Option</v>
      </c>
      <c r="F29" s="11">
        <f t="shared" ca="1" si="0"/>
        <v>3</v>
      </c>
      <c r="G29" s="12">
        <f t="shared" ca="1" si="0"/>
        <v>14767</v>
      </c>
      <c r="H29" s="12">
        <f t="shared" ref="H29:H51" ca="1" si="3">G29/6</f>
        <v>2461.1666666666665</v>
      </c>
      <c r="J29" s="10" t="str">
        <f t="shared" ca="1" si="0"/>
        <v>50gal, 0.63 UEF (0.60 EF) gas storage in outdoor closet</v>
      </c>
      <c r="K29" s="10"/>
    </row>
    <row r="30" spans="2:11" x14ac:dyDescent="0.25">
      <c r="B30" t="s">
        <v>111</v>
      </c>
      <c r="D30" s="10" t="str">
        <f t="shared" ref="D30:J50" ca="1" si="4">INDIRECT("'"&amp;$B30&amp;"'!"&amp;D$1)</f>
        <v>Low Rise Multi-Family: 1990's</v>
      </c>
      <c r="E30" s="10" t="str">
        <f t="shared" ca="1" si="4"/>
        <v>Electric Option</v>
      </c>
      <c r="F30" s="11">
        <f t="shared" ca="1" si="4"/>
        <v>3</v>
      </c>
      <c r="G30" s="12">
        <f t="shared" ca="1" si="4"/>
        <v>26328</v>
      </c>
      <c r="H30" s="12">
        <f t="shared" ca="1" si="3"/>
        <v>4388</v>
      </c>
      <c r="J30" s="10" t="str">
        <f t="shared" ca="1" si="4"/>
        <v>50gal heat pump water heater in outdoor closet 3.0 UEF, NEEA Tier 3</v>
      </c>
      <c r="K30" s="10"/>
    </row>
    <row r="31" spans="2:11" x14ac:dyDescent="0.25">
      <c r="B31" t="s">
        <v>112</v>
      </c>
      <c r="D31" s="10" t="str">
        <f t="shared" ca="1" si="4"/>
        <v>Low Rise Multi-Family: 1990's</v>
      </c>
      <c r="E31" s="10" t="str">
        <f t="shared" ca="1" si="4"/>
        <v>Electric Option</v>
      </c>
      <c r="F31" s="11">
        <f t="shared" ca="1" si="4"/>
        <v>3</v>
      </c>
      <c r="G31" s="12">
        <f t="shared" ca="1" si="4"/>
        <v>0</v>
      </c>
      <c r="H31" s="12">
        <f t="shared" ca="1" si="3"/>
        <v>0</v>
      </c>
      <c r="J31" s="10" t="str">
        <f t="shared" ca="1" si="4"/>
        <v>50gal heat pump water heater in outdoor closet 2.2 UEF</v>
      </c>
      <c r="K31" s="10"/>
    </row>
    <row r="32" spans="2:11" x14ac:dyDescent="0.25">
      <c r="B32" t="s">
        <v>113</v>
      </c>
      <c r="D32" s="10" t="str">
        <f t="shared" ca="1" si="4"/>
        <v>Low Rise Multi-Family: 1990's</v>
      </c>
      <c r="E32" s="10" t="str">
        <f t="shared" ca="1" si="4"/>
        <v>Electric Option</v>
      </c>
      <c r="F32" s="11">
        <f t="shared" ca="1" si="4"/>
        <v>3</v>
      </c>
      <c r="G32" s="12">
        <f t="shared" ca="1" si="4"/>
        <v>26328</v>
      </c>
      <c r="H32" s="12">
        <f t="shared" ca="1" si="3"/>
        <v>4388</v>
      </c>
      <c r="J32" s="10" t="str">
        <f t="shared" ca="1" si="4"/>
        <v>50gal heat pump water heater in outdoor closet 3.4 UEF, NEEA Tier 3</v>
      </c>
      <c r="K32" s="10"/>
    </row>
    <row r="33" spans="2:11" x14ac:dyDescent="0.25">
      <c r="B33" t="s">
        <v>114</v>
      </c>
      <c r="D33" s="10" t="str">
        <f t="shared" ca="1" si="4"/>
        <v>Low Rise Multi-Family: 1990's</v>
      </c>
      <c r="E33" s="10" t="str">
        <f t="shared" ca="1" si="4"/>
        <v>Gas Option</v>
      </c>
      <c r="F33" s="11">
        <f t="shared" ca="1" si="4"/>
        <v>4</v>
      </c>
      <c r="G33" s="12">
        <f t="shared" ca="1" si="4"/>
        <v>14116</v>
      </c>
      <c r="H33" s="12">
        <f t="shared" ca="1" si="3"/>
        <v>2352.6666666666665</v>
      </c>
      <c r="J33" s="10" t="str">
        <f t="shared" ca="1" si="4"/>
        <v>50gal, 0.63 UEF (0.60 EF) gas storage in outdoor closet</v>
      </c>
      <c r="K33" s="10"/>
    </row>
    <row r="34" spans="2:11" x14ac:dyDescent="0.25">
      <c r="B34" t="s">
        <v>115</v>
      </c>
      <c r="D34" s="10" t="str">
        <f t="shared" ca="1" si="4"/>
        <v>Low Rise Multi-Family: 1990's</v>
      </c>
      <c r="E34" s="10" t="str">
        <f t="shared" ca="1" si="4"/>
        <v>Electric Option</v>
      </c>
      <c r="F34" s="11">
        <f t="shared" ca="1" si="4"/>
        <v>4</v>
      </c>
      <c r="G34" s="12">
        <f t="shared" ca="1" si="4"/>
        <v>25170</v>
      </c>
      <c r="H34" s="12">
        <f t="shared" ca="1" si="3"/>
        <v>4195</v>
      </c>
      <c r="J34" s="10" t="str">
        <f t="shared" ca="1" si="4"/>
        <v>50gal heat pump water heater in outdoor closet 3.0 UEF, NEEA Tier 3</v>
      </c>
      <c r="K34" s="10"/>
    </row>
    <row r="35" spans="2:11" x14ac:dyDescent="0.25">
      <c r="B35" t="s">
        <v>116</v>
      </c>
      <c r="D35" s="10" t="str">
        <f t="shared" ca="1" si="4"/>
        <v>Low Rise Multi-Family: 1990's</v>
      </c>
      <c r="E35" s="10" t="str">
        <f t="shared" ca="1" si="4"/>
        <v>Electric Option</v>
      </c>
      <c r="F35" s="11">
        <f t="shared" ca="1" si="4"/>
        <v>4</v>
      </c>
      <c r="G35" s="12">
        <f t="shared" ca="1" si="4"/>
        <v>0</v>
      </c>
      <c r="H35" s="12">
        <f t="shared" ca="1" si="3"/>
        <v>0</v>
      </c>
      <c r="J35" s="10" t="str">
        <f t="shared" ca="1" si="4"/>
        <v>50gal heat pump water heater in outdoor closet 2.2 UEF</v>
      </c>
      <c r="K35" s="10"/>
    </row>
    <row r="36" spans="2:11" x14ac:dyDescent="0.25">
      <c r="B36" t="s">
        <v>117</v>
      </c>
      <c r="D36" s="10" t="str">
        <f t="shared" ca="1" si="4"/>
        <v>Low Rise Multi-Family: 1990's</v>
      </c>
      <c r="E36" s="10" t="str">
        <f t="shared" ca="1" si="4"/>
        <v>Electric Option</v>
      </c>
      <c r="F36" s="11">
        <f t="shared" ca="1" si="4"/>
        <v>4</v>
      </c>
      <c r="G36" s="12">
        <f t="shared" ca="1" si="4"/>
        <v>25170</v>
      </c>
      <c r="H36" s="12">
        <f t="shared" ca="1" si="3"/>
        <v>4195</v>
      </c>
      <c r="J36" s="10" t="str">
        <f t="shared" ca="1" si="4"/>
        <v>50gal heat pump water heater in outdoor closet 3.4 UEF, NEEA Tier 3</v>
      </c>
      <c r="K36" s="10"/>
    </row>
    <row r="37" spans="2:11" x14ac:dyDescent="0.25">
      <c r="B37" t="s">
        <v>118</v>
      </c>
      <c r="D37" s="10" t="str">
        <f t="shared" ca="1" si="4"/>
        <v>Low Rise Multi-Family: 1990's</v>
      </c>
      <c r="E37" s="10" t="str">
        <f t="shared" ca="1" si="4"/>
        <v>Gas Option</v>
      </c>
      <c r="F37" s="11">
        <f t="shared" ca="1" si="4"/>
        <v>6</v>
      </c>
      <c r="G37" s="12">
        <f t="shared" ca="1" si="4"/>
        <v>12816</v>
      </c>
      <c r="H37" s="12">
        <f t="shared" ca="1" si="3"/>
        <v>2136</v>
      </c>
      <c r="J37" s="10" t="str">
        <f t="shared" ca="1" si="4"/>
        <v>50gal, 0.63 UEF (0.60 EF) gas storage in outdoor closet</v>
      </c>
      <c r="K37" s="10"/>
    </row>
    <row r="38" spans="2:11" x14ac:dyDescent="0.25">
      <c r="B38" t="s">
        <v>119</v>
      </c>
      <c r="D38" s="10" t="str">
        <f t="shared" ca="1" si="4"/>
        <v>Low Rise Multi-Family: 1990's</v>
      </c>
      <c r="E38" s="10" t="str">
        <f t="shared" ca="1" si="4"/>
        <v>Electric Option</v>
      </c>
      <c r="F38" s="11">
        <f t="shared" ca="1" si="4"/>
        <v>6</v>
      </c>
      <c r="G38" s="12">
        <f t="shared" ca="1" si="4"/>
        <v>22889</v>
      </c>
      <c r="H38" s="12">
        <f t="shared" ca="1" si="3"/>
        <v>3814.8333333333335</v>
      </c>
      <c r="J38" s="10" t="str">
        <f t="shared" ca="1" si="4"/>
        <v>50gal heat pump water heater in outdoor closet 3.0 UEF, NEEA Tier 3</v>
      </c>
      <c r="K38" s="10"/>
    </row>
    <row r="39" spans="2:11" x14ac:dyDescent="0.25">
      <c r="B39" t="s">
        <v>120</v>
      </c>
      <c r="D39" s="10" t="str">
        <f t="shared" ca="1" si="4"/>
        <v>Low Rise Multi-Family: 1990's</v>
      </c>
      <c r="E39" s="10" t="str">
        <f t="shared" ca="1" si="4"/>
        <v>Electric Option</v>
      </c>
      <c r="F39" s="11">
        <f t="shared" ca="1" si="4"/>
        <v>6</v>
      </c>
      <c r="G39" s="12">
        <f t="shared" ca="1" si="4"/>
        <v>0</v>
      </c>
      <c r="H39" s="12">
        <f t="shared" ca="1" si="3"/>
        <v>0</v>
      </c>
      <c r="J39" s="10" t="str">
        <f t="shared" ca="1" si="4"/>
        <v>50gal heat pump water heater in outdoor closet 2.2 UEF</v>
      </c>
      <c r="K39" s="10"/>
    </row>
    <row r="40" spans="2:11" x14ac:dyDescent="0.25">
      <c r="B40" t="s">
        <v>121</v>
      </c>
      <c r="D40" s="10" t="str">
        <f t="shared" ca="1" si="4"/>
        <v>Low Rise Multi-Family: 1990's</v>
      </c>
      <c r="E40" s="10" t="str">
        <f t="shared" ca="1" si="4"/>
        <v>Electric Option</v>
      </c>
      <c r="F40" s="11">
        <f t="shared" ca="1" si="4"/>
        <v>6</v>
      </c>
      <c r="G40" s="12">
        <f t="shared" ca="1" si="4"/>
        <v>22889</v>
      </c>
      <c r="H40" s="12">
        <f t="shared" ca="1" si="3"/>
        <v>3814.8333333333335</v>
      </c>
      <c r="J40" s="10" t="str">
        <f t="shared" ca="1" si="4"/>
        <v>50gal heat pump water heater in outdoor closet 3.4 UEF, NEEA Tier 3</v>
      </c>
      <c r="K40" s="10"/>
    </row>
    <row r="41" spans="2:11" x14ac:dyDescent="0.25">
      <c r="B41" t="s">
        <v>122</v>
      </c>
      <c r="D41" s="10" t="str">
        <f t="shared" ca="1" si="4"/>
        <v>Low Rise Multi-Family: 1990's</v>
      </c>
      <c r="E41" s="10" t="str">
        <f t="shared" ca="1" si="4"/>
        <v>Gas Option</v>
      </c>
      <c r="F41" s="11">
        <f t="shared" ca="1" si="4"/>
        <v>9</v>
      </c>
      <c r="G41" s="12">
        <f t="shared" ca="1" si="4"/>
        <v>12816</v>
      </c>
      <c r="H41" s="12">
        <f t="shared" ca="1" si="3"/>
        <v>2136</v>
      </c>
      <c r="J41" s="10" t="str">
        <f t="shared" ca="1" si="4"/>
        <v>50gal, 0.63 UEF (0.60 EF) gas storage in outdoor closet</v>
      </c>
      <c r="K41" s="10"/>
    </row>
    <row r="42" spans="2:11" x14ac:dyDescent="0.25">
      <c r="B42" t="s">
        <v>123</v>
      </c>
      <c r="D42" s="10" t="str">
        <f t="shared" ca="1" si="4"/>
        <v>Low Rise Multi-Family: 1990's</v>
      </c>
      <c r="E42" s="10" t="str">
        <f t="shared" ca="1" si="4"/>
        <v>Electric Option</v>
      </c>
      <c r="F42" s="11">
        <f t="shared" ca="1" si="4"/>
        <v>9</v>
      </c>
      <c r="G42" s="12">
        <f t="shared" ca="1" si="4"/>
        <v>22889</v>
      </c>
      <c r="H42" s="12">
        <f t="shared" ca="1" si="3"/>
        <v>3814.8333333333335</v>
      </c>
      <c r="J42" s="10" t="str">
        <f t="shared" ca="1" si="4"/>
        <v>50gal heat pump water heater in outdoor closet 3.0 UEF, NEEA Tier 3</v>
      </c>
      <c r="K42" s="10"/>
    </row>
    <row r="43" spans="2:11" x14ac:dyDescent="0.25">
      <c r="B43" t="s">
        <v>124</v>
      </c>
      <c r="D43" s="10" t="str">
        <f t="shared" ca="1" si="4"/>
        <v>Low Rise Multi-Family: 1990's</v>
      </c>
      <c r="E43" s="10" t="str">
        <f t="shared" ca="1" si="4"/>
        <v>Electric Option</v>
      </c>
      <c r="F43" s="11">
        <f t="shared" ca="1" si="4"/>
        <v>9</v>
      </c>
      <c r="G43" s="12">
        <f t="shared" ca="1" si="4"/>
        <v>0</v>
      </c>
      <c r="H43" s="12">
        <f t="shared" ca="1" si="3"/>
        <v>0</v>
      </c>
      <c r="J43" s="10" t="str">
        <f t="shared" ca="1" si="4"/>
        <v>50gal heat pump water heater in outdoor closet 2.2 UEF</v>
      </c>
      <c r="K43" s="10"/>
    </row>
    <row r="44" spans="2:11" x14ac:dyDescent="0.25">
      <c r="B44" t="s">
        <v>125</v>
      </c>
      <c r="D44" s="10" t="str">
        <f t="shared" ca="1" si="4"/>
        <v>Low Rise Multi-Family: 1990's</v>
      </c>
      <c r="E44" s="10" t="str">
        <f t="shared" ca="1" si="4"/>
        <v>Electric Option</v>
      </c>
      <c r="F44" s="11">
        <f t="shared" ca="1" si="4"/>
        <v>9</v>
      </c>
      <c r="G44" s="12">
        <f t="shared" ca="1" si="4"/>
        <v>22889</v>
      </c>
      <c r="H44" s="12">
        <f t="shared" ca="1" si="3"/>
        <v>3814.8333333333335</v>
      </c>
      <c r="J44" s="10" t="str">
        <f t="shared" ca="1" si="4"/>
        <v>50gal heat pump water heater in outdoor closet 3.4 UEF, NEEA Tier 3</v>
      </c>
      <c r="K44" s="10"/>
    </row>
    <row r="45" spans="2:11" x14ac:dyDescent="0.25">
      <c r="B45" t="s">
        <v>126</v>
      </c>
      <c r="D45" s="10" t="str">
        <f t="shared" ca="1" si="4"/>
        <v>Low Rise Multi-Family: 1990's</v>
      </c>
      <c r="E45" s="10" t="str">
        <f t="shared" ca="1" si="4"/>
        <v>Gas Option</v>
      </c>
      <c r="F45" s="11">
        <f t="shared" ca="1" si="4"/>
        <v>10</v>
      </c>
      <c r="G45" s="12">
        <f t="shared" ca="1" si="4"/>
        <v>11758</v>
      </c>
      <c r="H45" s="12">
        <f t="shared" ca="1" si="3"/>
        <v>1959.6666666666667</v>
      </c>
      <c r="J45" s="10" t="str">
        <f t="shared" ca="1" si="4"/>
        <v>50gal, 0.63 UEF (0.60 EF) gas storage in outdoor closet</v>
      </c>
      <c r="K45" s="10"/>
    </row>
    <row r="46" spans="2:11" x14ac:dyDescent="0.25">
      <c r="B46" t="s">
        <v>127</v>
      </c>
      <c r="D46" s="10" t="str">
        <f t="shared" ca="1" si="4"/>
        <v>Low Rise Multi-Family: 1990's</v>
      </c>
      <c r="E46" s="10" t="str">
        <f t="shared" ca="1" si="4"/>
        <v>Electric Option</v>
      </c>
      <c r="F46" s="11">
        <f t="shared" ca="1" si="4"/>
        <v>10</v>
      </c>
      <c r="G46" s="12">
        <f t="shared" ca="1" si="4"/>
        <v>21057</v>
      </c>
      <c r="H46" s="12">
        <f t="shared" ca="1" si="3"/>
        <v>3509.5</v>
      </c>
      <c r="J46" s="10" t="str">
        <f t="shared" ca="1" si="4"/>
        <v>50gal heat pump water heater in outdoor closet 3.0 UEF, NEEA Tier 3</v>
      </c>
      <c r="K46" s="10"/>
    </row>
    <row r="47" spans="2:11" x14ac:dyDescent="0.25">
      <c r="B47" t="s">
        <v>128</v>
      </c>
      <c r="D47" s="10" t="str">
        <f t="shared" ca="1" si="4"/>
        <v>Low Rise Multi-Family: 1990's</v>
      </c>
      <c r="E47" s="10" t="str">
        <f t="shared" ca="1" si="4"/>
        <v>Electric Option</v>
      </c>
      <c r="F47" s="11">
        <f t="shared" ca="1" si="4"/>
        <v>10</v>
      </c>
      <c r="G47" s="12">
        <f t="shared" ca="1" si="4"/>
        <v>0</v>
      </c>
      <c r="H47" s="12">
        <f t="shared" ca="1" si="3"/>
        <v>0</v>
      </c>
      <c r="J47" s="10" t="str">
        <f t="shared" ca="1" si="4"/>
        <v>50gal heat pump water heater in outdoor closet 2.2 UEF</v>
      </c>
      <c r="K47" s="10"/>
    </row>
    <row r="48" spans="2:11" x14ac:dyDescent="0.25">
      <c r="B48" t="s">
        <v>129</v>
      </c>
      <c r="D48" s="10" t="str">
        <f t="shared" ca="1" si="4"/>
        <v>Low Rise Multi-Family: 1990's</v>
      </c>
      <c r="E48" s="10" t="str">
        <f t="shared" ca="1" si="4"/>
        <v>Electric Option</v>
      </c>
      <c r="F48" s="11">
        <f t="shared" ca="1" si="4"/>
        <v>10</v>
      </c>
      <c r="G48" s="12">
        <f t="shared" ca="1" si="4"/>
        <v>21057</v>
      </c>
      <c r="H48" s="12">
        <f t="shared" ca="1" si="3"/>
        <v>3509.5</v>
      </c>
      <c r="J48" s="10" t="str">
        <f t="shared" ca="1" si="4"/>
        <v>50gal heat pump water heater in outdoor closet 3.4 UEF, NEEA Tier 3</v>
      </c>
      <c r="K48" s="10"/>
    </row>
    <row r="49" spans="2:11" x14ac:dyDescent="0.25">
      <c r="B49" t="s">
        <v>130</v>
      </c>
      <c r="D49" s="10" t="str">
        <f t="shared" ca="1" si="4"/>
        <v>Low Rise Multi-Family: 1990's</v>
      </c>
      <c r="E49" s="10" t="str">
        <f t="shared" ca="1" si="4"/>
        <v>Gas Option</v>
      </c>
      <c r="F49" s="11">
        <f t="shared" ca="1" si="4"/>
        <v>12</v>
      </c>
      <c r="G49" s="12">
        <f t="shared" ca="1" si="4"/>
        <v>11490</v>
      </c>
      <c r="H49" s="12">
        <f t="shared" ca="1" si="3"/>
        <v>1915</v>
      </c>
      <c r="J49" s="10" t="str">
        <f t="shared" ca="1" si="4"/>
        <v>50gal, 0.63 UEF (0.60 EF) gas storage in outdoor closet</v>
      </c>
      <c r="K49" s="10"/>
    </row>
    <row r="50" spans="2:11" x14ac:dyDescent="0.25">
      <c r="B50" t="s">
        <v>131</v>
      </c>
      <c r="D50" s="10" t="str">
        <f t="shared" ca="1" si="4"/>
        <v>Low Rise Multi-Family: 1990's</v>
      </c>
      <c r="E50" s="10" t="str">
        <f t="shared" ca="1" si="4"/>
        <v>Electric Option</v>
      </c>
      <c r="F50" s="11">
        <f t="shared" ca="1" si="4"/>
        <v>12</v>
      </c>
      <c r="G50" s="12">
        <f t="shared" ca="1" si="4"/>
        <v>20595</v>
      </c>
      <c r="H50" s="12">
        <f t="shared" ca="1" si="3"/>
        <v>3432.5</v>
      </c>
      <c r="J50" s="10" t="str">
        <f t="shared" ca="1" si="4"/>
        <v>50gal heat pump water heater in outdoor closet 3.0 UEF, NEEA Tier 3</v>
      </c>
      <c r="K50" s="10"/>
    </row>
    <row r="51" spans="2:11" x14ac:dyDescent="0.25">
      <c r="B51" t="s">
        <v>132</v>
      </c>
      <c r="D51" s="10" t="str">
        <f t="shared" ref="D51:J52" ca="1" si="5">INDIRECT("'"&amp;$B51&amp;"'!"&amp;D$1)</f>
        <v>Low Rise Multi-Family: 1990's</v>
      </c>
      <c r="E51" s="10" t="str">
        <f t="shared" ca="1" si="5"/>
        <v>Electric Option</v>
      </c>
      <c r="F51" s="11">
        <f t="shared" ca="1" si="5"/>
        <v>12</v>
      </c>
      <c r="G51" s="12">
        <f t="shared" ca="1" si="5"/>
        <v>0</v>
      </c>
      <c r="H51" s="12">
        <f t="shared" ca="1" si="3"/>
        <v>0</v>
      </c>
      <c r="J51" s="10" t="str">
        <f t="shared" ca="1" si="5"/>
        <v>50gal heat pump water heater in outdoor closet 2.2 UEF</v>
      </c>
      <c r="K51" s="10"/>
    </row>
    <row r="52" spans="2:11" x14ac:dyDescent="0.25">
      <c r="B52" t="s">
        <v>133</v>
      </c>
      <c r="D52" s="10" t="str">
        <f t="shared" ca="1" si="5"/>
        <v>Low Rise Multi-Family: 1990's</v>
      </c>
      <c r="E52" s="10" t="str">
        <f t="shared" ca="1" si="5"/>
        <v>Electric Option</v>
      </c>
      <c r="F52" s="11">
        <f t="shared" ca="1" si="5"/>
        <v>12</v>
      </c>
      <c r="G52" s="12">
        <f t="shared" ca="1" si="5"/>
        <v>20595</v>
      </c>
      <c r="H52" s="12">
        <f ca="1">G52/6</f>
        <v>3432.5</v>
      </c>
      <c r="J52" s="10" t="str">
        <f t="shared" ca="1" si="5"/>
        <v>50gal heat pump water heater in outdoor closet 3.4 UEF, NEEA Tier 3</v>
      </c>
      <c r="K52" s="10"/>
    </row>
    <row r="54" spans="2:11" x14ac:dyDescent="0.25">
      <c r="B54" t="s">
        <v>134</v>
      </c>
      <c r="D54" s="10" t="str">
        <f ca="1">INDIRECT("'"&amp;$B54&amp;"'!"&amp;D$1)</f>
        <v>Low Rise Multi-Family: Pre-1978</v>
      </c>
      <c r="E54" s="10" t="str">
        <f t="shared" ref="E54:J54" ca="1" si="6">INDIRECT("'"&amp;$B54&amp;"'!"&amp;E$1)</f>
        <v>Gas Option</v>
      </c>
      <c r="F54" s="11">
        <f t="shared" ca="1" si="6"/>
        <v>3</v>
      </c>
      <c r="G54" s="12">
        <f t="shared" ca="1" si="6"/>
        <v>19688</v>
      </c>
      <c r="H54" s="12">
        <f t="shared" ref="H54:H77" ca="1" si="7">G54/8</f>
        <v>2461</v>
      </c>
      <c r="J54" s="10" t="str">
        <f t="shared" ca="1" si="6"/>
        <v>50gal, 0.63 UEF (0.60 EF) gas storage inside home</v>
      </c>
      <c r="K54" s="10"/>
    </row>
    <row r="55" spans="2:11" x14ac:dyDescent="0.25">
      <c r="B55" t="s">
        <v>135</v>
      </c>
      <c r="D55" s="10" t="str">
        <f t="shared" ref="D55:J75" ca="1" si="8">INDIRECT("'"&amp;$B55&amp;"'!"&amp;D$1)</f>
        <v>Low Rise Multi-Family: Pre-1978</v>
      </c>
      <c r="E55" s="10" t="str">
        <f t="shared" ca="1" si="8"/>
        <v>Electric Option</v>
      </c>
      <c r="F55" s="11">
        <f t="shared" ca="1" si="8"/>
        <v>3</v>
      </c>
      <c r="G55" s="12">
        <f t="shared" ca="1" si="8"/>
        <v>34007</v>
      </c>
      <c r="H55" s="12">
        <f t="shared" ca="1" si="7"/>
        <v>4250.875</v>
      </c>
      <c r="J55" s="10" t="str">
        <f t="shared" ca="1" si="8"/>
        <v>50gal heat pump water heater inside home 3.0 UEF, NEEA Tier 3</v>
      </c>
      <c r="K55" s="10"/>
    </row>
    <row r="56" spans="2:11" x14ac:dyDescent="0.25">
      <c r="B56" t="s">
        <v>136</v>
      </c>
      <c r="D56" s="10" t="str">
        <f t="shared" ca="1" si="8"/>
        <v>Low Rise Multi-Family: Pre-1978</v>
      </c>
      <c r="E56" s="10" t="str">
        <f t="shared" ca="1" si="8"/>
        <v>Electric Option</v>
      </c>
      <c r="F56" s="11">
        <f t="shared" ca="1" si="8"/>
        <v>3</v>
      </c>
      <c r="G56" s="12">
        <f t="shared" ca="1" si="8"/>
        <v>0</v>
      </c>
      <c r="H56" s="12">
        <f t="shared" ca="1" si="7"/>
        <v>0</v>
      </c>
      <c r="J56" s="10" t="str">
        <f t="shared" ca="1" si="8"/>
        <v>50gal heat pump water heater inside home 2.0 UEF</v>
      </c>
      <c r="K56" s="10"/>
    </row>
    <row r="57" spans="2:11" x14ac:dyDescent="0.25">
      <c r="B57" t="s">
        <v>137</v>
      </c>
      <c r="D57" s="10" t="str">
        <f t="shared" ca="1" si="8"/>
        <v>Low Rise Multi-Family: Pre-1978</v>
      </c>
      <c r="E57" s="10" t="str">
        <f t="shared" ca="1" si="8"/>
        <v>Electric Option</v>
      </c>
      <c r="F57" s="11">
        <f t="shared" ca="1" si="8"/>
        <v>3</v>
      </c>
      <c r="G57" s="12">
        <f t="shared" ca="1" si="8"/>
        <v>34007</v>
      </c>
      <c r="H57" s="12">
        <f t="shared" ca="1" si="7"/>
        <v>4250.875</v>
      </c>
      <c r="J57" s="10" t="str">
        <f t="shared" ca="1" si="8"/>
        <v>50gal heat pump water heater inside home 3.4 UEF, NEEA Tier 3</v>
      </c>
      <c r="K57" s="10"/>
    </row>
    <row r="58" spans="2:11" x14ac:dyDescent="0.25">
      <c r="B58" t="s">
        <v>138</v>
      </c>
      <c r="D58" s="10" t="str">
        <f t="shared" ca="1" si="8"/>
        <v>Low Rise Multi-Family: Pre-1978</v>
      </c>
      <c r="E58" s="10" t="str">
        <f t="shared" ca="1" si="8"/>
        <v>Gas Option</v>
      </c>
      <c r="F58" s="11">
        <f t="shared" ca="1" si="8"/>
        <v>4</v>
      </c>
      <c r="G58" s="12">
        <f t="shared" ca="1" si="8"/>
        <v>18822</v>
      </c>
      <c r="H58" s="12">
        <f t="shared" ca="1" si="7"/>
        <v>2352.75</v>
      </c>
      <c r="J58" s="10" t="str">
        <f t="shared" ca="1" si="8"/>
        <v>50gal, 0.63 UEF (0.60 EF) gas storage inside home</v>
      </c>
      <c r="K58" s="10"/>
    </row>
    <row r="59" spans="2:11" x14ac:dyDescent="0.25">
      <c r="B59" t="s">
        <v>139</v>
      </c>
      <c r="D59" s="10" t="str">
        <f t="shared" ca="1" si="8"/>
        <v>Low Rise Multi-Family: Pre-1978</v>
      </c>
      <c r="E59" s="10" t="str">
        <f t="shared" ca="1" si="8"/>
        <v>Electric Option</v>
      </c>
      <c r="F59" s="11">
        <f t="shared" ca="1" si="8"/>
        <v>4</v>
      </c>
      <c r="G59" s="12">
        <f t="shared" ca="1" si="8"/>
        <v>32511</v>
      </c>
      <c r="H59" s="12">
        <f t="shared" ca="1" si="7"/>
        <v>4063.875</v>
      </c>
      <c r="J59" s="10" t="str">
        <f t="shared" ca="1" si="8"/>
        <v>50gal heat pump water heater inside home 3.0 UEF, NEEA Tier 3</v>
      </c>
      <c r="K59" s="10"/>
    </row>
    <row r="60" spans="2:11" x14ac:dyDescent="0.25">
      <c r="B60" t="s">
        <v>140</v>
      </c>
      <c r="D60" s="10" t="str">
        <f t="shared" ca="1" si="8"/>
        <v>Low Rise Multi-Family: Pre-1978</v>
      </c>
      <c r="E60" s="10" t="str">
        <f t="shared" ca="1" si="8"/>
        <v>Electric Option</v>
      </c>
      <c r="F60" s="11">
        <f t="shared" ca="1" si="8"/>
        <v>4</v>
      </c>
      <c r="G60" s="12">
        <f t="shared" ca="1" si="8"/>
        <v>0</v>
      </c>
      <c r="H60" s="12">
        <f t="shared" ca="1" si="7"/>
        <v>0</v>
      </c>
      <c r="J60" s="10" t="str">
        <f t="shared" ca="1" si="8"/>
        <v>50gal heat pump water heater inside home 2.0 UEF</v>
      </c>
      <c r="K60" s="10"/>
    </row>
    <row r="61" spans="2:11" x14ac:dyDescent="0.25">
      <c r="B61" t="s">
        <v>141</v>
      </c>
      <c r="D61" s="10" t="str">
        <f t="shared" ca="1" si="8"/>
        <v>Low Rise Multi-Family: Pre-1978</v>
      </c>
      <c r="E61" s="10" t="str">
        <f t="shared" ca="1" si="8"/>
        <v>Electric Option</v>
      </c>
      <c r="F61" s="11">
        <f t="shared" ca="1" si="8"/>
        <v>4</v>
      </c>
      <c r="G61" s="12">
        <f t="shared" ca="1" si="8"/>
        <v>32511</v>
      </c>
      <c r="H61" s="12">
        <f t="shared" ca="1" si="7"/>
        <v>4063.875</v>
      </c>
      <c r="J61" s="10" t="str">
        <f t="shared" ca="1" si="8"/>
        <v>50gal heat pump water heater inside home 3.4 UEF, NEEA Tier 3</v>
      </c>
      <c r="K61" s="10"/>
    </row>
    <row r="62" spans="2:11" x14ac:dyDescent="0.25">
      <c r="B62" t="s">
        <v>142</v>
      </c>
      <c r="D62" s="10" t="str">
        <f t="shared" ca="1" si="8"/>
        <v>Low Rise Multi-Family: Pre-1978</v>
      </c>
      <c r="E62" s="10" t="str">
        <f t="shared" ca="1" si="8"/>
        <v>Gas Option</v>
      </c>
      <c r="F62" s="11">
        <f t="shared" ca="1" si="8"/>
        <v>6</v>
      </c>
      <c r="G62" s="12">
        <f t="shared" ca="1" si="8"/>
        <v>17088</v>
      </c>
      <c r="H62" s="12">
        <f t="shared" ca="1" si="7"/>
        <v>2136</v>
      </c>
      <c r="J62" s="10" t="str">
        <f t="shared" ca="1" si="8"/>
        <v>50gal, 0.63 UEF (0.60 EF) gas storage inside home</v>
      </c>
      <c r="K62" s="10"/>
    </row>
    <row r="63" spans="2:11" x14ac:dyDescent="0.25">
      <c r="B63" t="s">
        <v>143</v>
      </c>
      <c r="D63" s="10" t="str">
        <f t="shared" ca="1" si="8"/>
        <v>Low Rise Multi-Family: Pre-1978</v>
      </c>
      <c r="E63" s="10" t="str">
        <f t="shared" ca="1" si="8"/>
        <v>Electric Option</v>
      </c>
      <c r="F63" s="11">
        <f t="shared" ca="1" si="8"/>
        <v>6</v>
      </c>
      <c r="G63" s="12">
        <f t="shared" ca="1" si="8"/>
        <v>29630</v>
      </c>
      <c r="H63" s="12">
        <f t="shared" ca="1" si="7"/>
        <v>3703.75</v>
      </c>
      <c r="J63" s="10" t="str">
        <f t="shared" ca="1" si="8"/>
        <v>50gal heat pump water heater inside home 3.0 UEF, NEEA Tier 3</v>
      </c>
      <c r="K63" s="10"/>
    </row>
    <row r="64" spans="2:11" x14ac:dyDescent="0.25">
      <c r="B64" t="s">
        <v>144</v>
      </c>
      <c r="D64" s="10" t="str">
        <f t="shared" ca="1" si="8"/>
        <v>Low Rise Multi-Family: Pre-1978</v>
      </c>
      <c r="E64" s="10" t="str">
        <f t="shared" ca="1" si="8"/>
        <v>Electric Option</v>
      </c>
      <c r="F64" s="11">
        <f t="shared" ca="1" si="8"/>
        <v>6</v>
      </c>
      <c r="G64" s="12">
        <f t="shared" ca="1" si="8"/>
        <v>0</v>
      </c>
      <c r="H64" s="12">
        <f t="shared" ca="1" si="7"/>
        <v>0</v>
      </c>
      <c r="J64" s="10" t="str">
        <f t="shared" ca="1" si="8"/>
        <v>50gal heat pump water heater inside home 2.0 UEF</v>
      </c>
      <c r="K64" s="10"/>
    </row>
    <row r="65" spans="2:11" x14ac:dyDescent="0.25">
      <c r="B65" t="s">
        <v>145</v>
      </c>
      <c r="D65" s="10" t="str">
        <f t="shared" ca="1" si="8"/>
        <v>Low Rise Multi-Family: Pre-1978</v>
      </c>
      <c r="E65" s="10" t="str">
        <f t="shared" ca="1" si="8"/>
        <v>Electric Option</v>
      </c>
      <c r="F65" s="11">
        <f t="shared" ca="1" si="8"/>
        <v>6</v>
      </c>
      <c r="G65" s="12">
        <f t="shared" ca="1" si="8"/>
        <v>29630</v>
      </c>
      <c r="H65" s="12">
        <f t="shared" ca="1" si="7"/>
        <v>3703.75</v>
      </c>
      <c r="J65" s="10" t="str">
        <f t="shared" ca="1" si="8"/>
        <v>50gal heat pump water heater inside home 3.4 UEF, NEEA Tier 3</v>
      </c>
      <c r="K65" s="10"/>
    </row>
    <row r="66" spans="2:11" x14ac:dyDescent="0.25">
      <c r="B66" t="s">
        <v>146</v>
      </c>
      <c r="D66" s="10" t="str">
        <f t="shared" ca="1" si="8"/>
        <v>Low Rise Multi-Family: Pre-1978</v>
      </c>
      <c r="E66" s="10" t="str">
        <f t="shared" ca="1" si="8"/>
        <v>Gas Option</v>
      </c>
      <c r="F66" s="11">
        <f t="shared" ca="1" si="8"/>
        <v>9</v>
      </c>
      <c r="G66" s="12">
        <f t="shared" ca="1" si="8"/>
        <v>17088</v>
      </c>
      <c r="H66" s="12">
        <f t="shared" ca="1" si="7"/>
        <v>2136</v>
      </c>
      <c r="J66" s="10" t="str">
        <f t="shared" ca="1" si="8"/>
        <v>50gal, 0.63 UEF (0.60 EF) gas storage inside home</v>
      </c>
      <c r="K66" s="10"/>
    </row>
    <row r="67" spans="2:11" x14ac:dyDescent="0.25">
      <c r="B67" t="s">
        <v>147</v>
      </c>
      <c r="D67" s="10" t="str">
        <f t="shared" ca="1" si="8"/>
        <v>Low Rise Multi-Family: Pre-1978</v>
      </c>
      <c r="E67" s="10" t="str">
        <f t="shared" ca="1" si="8"/>
        <v>Electric Option</v>
      </c>
      <c r="F67" s="11">
        <f t="shared" ca="1" si="8"/>
        <v>9</v>
      </c>
      <c r="G67" s="12">
        <f t="shared" ca="1" si="8"/>
        <v>29630</v>
      </c>
      <c r="H67" s="12">
        <f t="shared" ca="1" si="7"/>
        <v>3703.75</v>
      </c>
      <c r="J67" s="10" t="str">
        <f t="shared" ca="1" si="8"/>
        <v>50gal heat pump water heater inside home 3.0 UEF, NEEA Tier 3</v>
      </c>
      <c r="K67" s="10"/>
    </row>
    <row r="68" spans="2:11" x14ac:dyDescent="0.25">
      <c r="B68" t="s">
        <v>148</v>
      </c>
      <c r="D68" s="10" t="str">
        <f t="shared" ca="1" si="8"/>
        <v>Low Rise Multi-Family: Pre-1978</v>
      </c>
      <c r="E68" s="10" t="str">
        <f t="shared" ca="1" si="8"/>
        <v>Electric Option</v>
      </c>
      <c r="F68" s="11">
        <f t="shared" ca="1" si="8"/>
        <v>9</v>
      </c>
      <c r="G68" s="12">
        <f t="shared" ca="1" si="8"/>
        <v>0</v>
      </c>
      <c r="H68" s="12">
        <f t="shared" ca="1" si="7"/>
        <v>0</v>
      </c>
      <c r="J68" s="10" t="str">
        <f t="shared" ca="1" si="8"/>
        <v>50gal heat pump water heater inside home 2.0 UEF</v>
      </c>
      <c r="K68" s="10"/>
    </row>
    <row r="69" spans="2:11" x14ac:dyDescent="0.25">
      <c r="B69" t="s">
        <v>149</v>
      </c>
      <c r="D69" s="10" t="str">
        <f t="shared" ca="1" si="8"/>
        <v>Low Rise Multi-Family: Pre-1978</v>
      </c>
      <c r="E69" s="10" t="str">
        <f t="shared" ca="1" si="8"/>
        <v>Electric Option</v>
      </c>
      <c r="F69" s="11">
        <f t="shared" ca="1" si="8"/>
        <v>9</v>
      </c>
      <c r="G69" s="12">
        <f t="shared" ca="1" si="8"/>
        <v>29630</v>
      </c>
      <c r="H69" s="12">
        <f t="shared" ca="1" si="7"/>
        <v>3703.75</v>
      </c>
      <c r="J69" s="10" t="str">
        <f t="shared" ca="1" si="8"/>
        <v>50gal heat pump water heater inside home 3.4 UEF, NEEA Tier 3</v>
      </c>
      <c r="K69" s="10"/>
    </row>
    <row r="70" spans="2:11" x14ac:dyDescent="0.25">
      <c r="B70" t="s">
        <v>150</v>
      </c>
      <c r="D70" s="10" t="str">
        <f t="shared" ca="1" si="8"/>
        <v>Low Rise Multi-Family: Pre-1978</v>
      </c>
      <c r="E70" s="10" t="str">
        <f t="shared" ca="1" si="8"/>
        <v>Gas Option</v>
      </c>
      <c r="F70" s="11">
        <f t="shared" ca="1" si="8"/>
        <v>10</v>
      </c>
      <c r="G70" s="12">
        <f t="shared" ca="1" si="8"/>
        <v>15678</v>
      </c>
      <c r="H70" s="12">
        <f t="shared" ca="1" si="7"/>
        <v>1959.75</v>
      </c>
      <c r="J70" s="10" t="str">
        <f t="shared" ca="1" si="8"/>
        <v>50gal, 0.63 UEF (0.60 EF) gas storage inside home</v>
      </c>
      <c r="K70" s="10"/>
    </row>
    <row r="71" spans="2:11" x14ac:dyDescent="0.25">
      <c r="B71" t="s">
        <v>151</v>
      </c>
      <c r="D71" s="10" t="str">
        <f t="shared" ca="1" si="8"/>
        <v>Low Rise Multi-Family: Pre-1978</v>
      </c>
      <c r="E71" s="10" t="str">
        <f t="shared" ca="1" si="8"/>
        <v>Electric Option</v>
      </c>
      <c r="F71" s="11">
        <f t="shared" ca="1" si="8"/>
        <v>10</v>
      </c>
      <c r="G71" s="12">
        <f t="shared" ca="1" si="8"/>
        <v>27358</v>
      </c>
      <c r="H71" s="12">
        <f t="shared" ca="1" si="7"/>
        <v>3419.75</v>
      </c>
      <c r="J71" s="10" t="str">
        <f t="shared" ca="1" si="8"/>
        <v>50gal heat pump water heater inside home 3.0 UEF, NEEA Tier 3</v>
      </c>
      <c r="K71" s="10"/>
    </row>
    <row r="72" spans="2:11" x14ac:dyDescent="0.25">
      <c r="B72" t="s">
        <v>152</v>
      </c>
      <c r="D72" s="10" t="str">
        <f t="shared" ca="1" si="8"/>
        <v>Low Rise Multi-Family: Pre-1978</v>
      </c>
      <c r="E72" s="10" t="str">
        <f t="shared" ca="1" si="8"/>
        <v>Electric Option</v>
      </c>
      <c r="F72" s="11">
        <f t="shared" ca="1" si="8"/>
        <v>10</v>
      </c>
      <c r="G72" s="12">
        <f t="shared" ca="1" si="8"/>
        <v>0</v>
      </c>
      <c r="H72" s="12">
        <f t="shared" ca="1" si="7"/>
        <v>0</v>
      </c>
      <c r="J72" s="10" t="str">
        <f t="shared" ca="1" si="8"/>
        <v>50gal heat pump water heater inside home 2.0 UEF</v>
      </c>
      <c r="K72" s="10"/>
    </row>
    <row r="73" spans="2:11" x14ac:dyDescent="0.25">
      <c r="B73" t="s">
        <v>153</v>
      </c>
      <c r="D73" s="10" t="str">
        <f t="shared" ca="1" si="8"/>
        <v>Low Rise Multi-Family: Pre-1978</v>
      </c>
      <c r="E73" s="10" t="str">
        <f t="shared" ca="1" si="8"/>
        <v>Electric Option</v>
      </c>
      <c r="F73" s="11">
        <f t="shared" ca="1" si="8"/>
        <v>10</v>
      </c>
      <c r="G73" s="12">
        <f t="shared" ca="1" si="8"/>
        <v>27358</v>
      </c>
      <c r="H73" s="12">
        <f t="shared" ca="1" si="7"/>
        <v>3419.75</v>
      </c>
      <c r="J73" s="10" t="str">
        <f t="shared" ca="1" si="8"/>
        <v>50gal heat pump water heater inside home 3.4 UEF, NEEA Tier 3</v>
      </c>
      <c r="K73" s="10"/>
    </row>
    <row r="74" spans="2:11" x14ac:dyDescent="0.25">
      <c r="B74" t="s">
        <v>154</v>
      </c>
      <c r="D74" s="10" t="str">
        <f t="shared" ca="1" si="8"/>
        <v>Low Rise Multi-Family: Pre-1978</v>
      </c>
      <c r="E74" s="10" t="str">
        <f t="shared" ca="1" si="8"/>
        <v>Gas Option</v>
      </c>
      <c r="F74" s="11">
        <f t="shared" ca="1" si="8"/>
        <v>12</v>
      </c>
      <c r="G74" s="12">
        <f t="shared" ca="1" si="8"/>
        <v>15318</v>
      </c>
      <c r="H74" s="12">
        <f t="shared" ca="1" si="7"/>
        <v>1914.75</v>
      </c>
      <c r="J74" s="10" t="str">
        <f t="shared" ca="1" si="8"/>
        <v>50gal, 0.63 UEF (0.60 EF) gas storage inside home</v>
      </c>
      <c r="K74" s="10"/>
    </row>
    <row r="75" spans="2:11" x14ac:dyDescent="0.25">
      <c r="B75" t="s">
        <v>155</v>
      </c>
      <c r="D75" s="10" t="str">
        <f t="shared" ca="1" si="8"/>
        <v>Low Rise Multi-Family: Pre-1978</v>
      </c>
      <c r="E75" s="10" t="str">
        <f t="shared" ca="1" si="8"/>
        <v>Electric Option</v>
      </c>
      <c r="F75" s="11">
        <f t="shared" ca="1" si="8"/>
        <v>12</v>
      </c>
      <c r="G75" s="12">
        <f t="shared" ca="1" si="8"/>
        <v>26795</v>
      </c>
      <c r="H75" s="12">
        <f t="shared" ca="1" si="7"/>
        <v>3349.375</v>
      </c>
      <c r="J75" s="10" t="str">
        <f t="shared" ca="1" si="8"/>
        <v>50gal heat pump water heater inside home 3.0 UEF, NEEA Tier 3</v>
      </c>
      <c r="K75" s="10"/>
    </row>
    <row r="76" spans="2:11" x14ac:dyDescent="0.25">
      <c r="B76" t="s">
        <v>156</v>
      </c>
      <c r="D76" s="10" t="str">
        <f ca="1">INDIRECT("'"&amp;$B76&amp;"'!"&amp;D$1)</f>
        <v>Low Rise Multi-Family: Pre-1978</v>
      </c>
      <c r="E76" s="10" t="str">
        <f t="shared" ref="D76:J77" ca="1" si="9">INDIRECT("'"&amp;$B76&amp;"'!"&amp;E$1)</f>
        <v>Electric Option</v>
      </c>
      <c r="F76" s="11">
        <f t="shared" ca="1" si="9"/>
        <v>12</v>
      </c>
      <c r="G76" s="12">
        <f t="shared" ca="1" si="9"/>
        <v>0</v>
      </c>
      <c r="H76" s="12">
        <f t="shared" ca="1" si="7"/>
        <v>0</v>
      </c>
      <c r="J76" s="10" t="str">
        <f t="shared" ca="1" si="9"/>
        <v>50gal heat pump water heater inside home 2.0 UEF</v>
      </c>
      <c r="K76" s="10"/>
    </row>
    <row r="77" spans="2:11" x14ac:dyDescent="0.25">
      <c r="B77" t="s">
        <v>157</v>
      </c>
      <c r="D77" s="10" t="str">
        <f t="shared" ca="1" si="9"/>
        <v>Low Rise Multi-Family: Pre-1978</v>
      </c>
      <c r="E77" s="10" t="str">
        <f t="shared" ca="1" si="9"/>
        <v>Electric Option</v>
      </c>
      <c r="F77" s="11">
        <f t="shared" ca="1" si="9"/>
        <v>12</v>
      </c>
      <c r="G77" s="12">
        <f t="shared" ca="1" si="9"/>
        <v>26795</v>
      </c>
      <c r="H77" s="12">
        <f t="shared" ca="1" si="7"/>
        <v>3349.375</v>
      </c>
      <c r="J77" s="10" t="str">
        <f t="shared" ca="1" si="9"/>
        <v>50gal heat pump water heater inside home 3.4 UEF, NEEA Tier 3</v>
      </c>
      <c r="K77" s="10"/>
    </row>
    <row r="80" spans="2:11" x14ac:dyDescent="0.25">
      <c r="D80" s="10"/>
      <c r="E80" s="10"/>
      <c r="F80" s="11"/>
      <c r="G80" s="12"/>
      <c r="H80" s="12"/>
      <c r="J80" s="10"/>
      <c r="K80" s="10"/>
    </row>
    <row r="81" spans="4:11" x14ac:dyDescent="0.25">
      <c r="D81" s="10"/>
      <c r="E81" s="10"/>
      <c r="F81" s="11"/>
      <c r="G81" s="12"/>
      <c r="H81" s="12"/>
      <c r="J81" s="10"/>
      <c r="K81" s="10"/>
    </row>
    <row r="82" spans="4:11" x14ac:dyDescent="0.25">
      <c r="D82" s="10"/>
      <c r="E82" s="10"/>
      <c r="F82" s="11"/>
      <c r="G82" s="12"/>
      <c r="H82" s="12"/>
      <c r="J82" s="10"/>
      <c r="K82" s="10"/>
    </row>
    <row r="83" spans="4:11" x14ac:dyDescent="0.25">
      <c r="D83" s="10"/>
      <c r="E83" s="10"/>
      <c r="F83" s="11"/>
      <c r="G83" s="12"/>
      <c r="H83" s="12"/>
      <c r="J83" s="10"/>
      <c r="K83" s="10"/>
    </row>
    <row r="84" spans="4:11" x14ac:dyDescent="0.25">
      <c r="D84" s="10"/>
      <c r="E84" s="10"/>
      <c r="F84" s="11"/>
      <c r="G84" s="12"/>
      <c r="H84" s="12"/>
      <c r="J84" s="10"/>
      <c r="K84" s="10"/>
    </row>
    <row r="85" spans="4:11" x14ac:dyDescent="0.25">
      <c r="D85" s="10"/>
      <c r="E85" s="10"/>
      <c r="F85" s="11"/>
      <c r="G85" s="12"/>
      <c r="H85" s="12"/>
      <c r="J85" s="10"/>
      <c r="K85" s="10"/>
    </row>
    <row r="86" spans="4:11" x14ac:dyDescent="0.25">
      <c r="D86" s="10"/>
      <c r="E86" s="10"/>
      <c r="F86" s="11"/>
      <c r="G86" s="12"/>
      <c r="H86" s="12"/>
      <c r="J86" s="10"/>
      <c r="K86" s="10"/>
    </row>
    <row r="87" spans="4:11" x14ac:dyDescent="0.25">
      <c r="D87" s="10"/>
      <c r="E87" s="10"/>
      <c r="F87" s="11"/>
      <c r="G87" s="12"/>
      <c r="H87" s="12"/>
      <c r="J87" s="10"/>
      <c r="K87" s="10"/>
    </row>
    <row r="88" spans="4:11" x14ac:dyDescent="0.25">
      <c r="D88" s="10"/>
      <c r="E88" s="10"/>
      <c r="F88" s="11"/>
      <c r="G88" s="12"/>
      <c r="H88" s="12"/>
      <c r="J88" s="10"/>
      <c r="K88" s="10"/>
    </row>
    <row r="89" spans="4:11" x14ac:dyDescent="0.25">
      <c r="D89" s="10"/>
      <c r="E89" s="10"/>
      <c r="F89" s="11"/>
      <c r="G89" s="12"/>
      <c r="H89" s="12"/>
      <c r="J89" s="10"/>
      <c r="K89" s="10"/>
    </row>
    <row r="90" spans="4:11" x14ac:dyDescent="0.25">
      <c r="D90" s="10"/>
      <c r="E90" s="10"/>
      <c r="F90" s="11"/>
      <c r="G90" s="12"/>
      <c r="H90" s="12"/>
      <c r="J90" s="10"/>
      <c r="K90" s="10"/>
    </row>
    <row r="91" spans="4:11" x14ac:dyDescent="0.25">
      <c r="D91" s="10"/>
      <c r="E91" s="10"/>
      <c r="F91" s="11"/>
      <c r="G91" s="12"/>
      <c r="H91" s="12"/>
      <c r="J91" s="10"/>
      <c r="K91" s="10"/>
    </row>
    <row r="92" spans="4:11" x14ac:dyDescent="0.25">
      <c r="D92" s="10"/>
      <c r="E92" s="10"/>
      <c r="F92" s="11"/>
      <c r="G92" s="12"/>
      <c r="H92" s="12"/>
      <c r="J92" s="10"/>
      <c r="K92" s="10"/>
    </row>
    <row r="93" spans="4:11" x14ac:dyDescent="0.25">
      <c r="D93" s="10"/>
      <c r="E93" s="10"/>
      <c r="F93" s="11"/>
      <c r="G93" s="12"/>
      <c r="H93" s="12"/>
      <c r="J93" s="10"/>
      <c r="K93" s="10"/>
    </row>
    <row r="95" spans="4:11" x14ac:dyDescent="0.25">
      <c r="D95" s="10"/>
      <c r="E95" s="10"/>
      <c r="F95" s="11"/>
      <c r="G95" s="12"/>
      <c r="H95" s="12"/>
      <c r="J95" s="10"/>
      <c r="K95" s="10"/>
    </row>
    <row r="96" spans="4:11" x14ac:dyDescent="0.25">
      <c r="D96" s="10"/>
      <c r="E96" s="10"/>
      <c r="F96" s="11"/>
      <c r="G96" s="12"/>
      <c r="H96" s="12"/>
      <c r="J96" s="10"/>
      <c r="K96" s="10"/>
    </row>
    <row r="97" spans="4:11" x14ac:dyDescent="0.25">
      <c r="D97" s="10"/>
      <c r="E97" s="10"/>
      <c r="F97" s="11"/>
      <c r="G97" s="12"/>
      <c r="H97" s="12"/>
      <c r="J97" s="10"/>
      <c r="K97" s="10"/>
    </row>
    <row r="98" spans="4:11" x14ac:dyDescent="0.25">
      <c r="D98" s="10"/>
      <c r="E98" s="10"/>
      <c r="F98" s="11"/>
      <c r="G98" s="12"/>
      <c r="H98" s="12"/>
      <c r="J98" s="10"/>
      <c r="K98" s="10"/>
    </row>
    <row r="99" spans="4:11" x14ac:dyDescent="0.25">
      <c r="D99" s="10"/>
      <c r="E99" s="10"/>
      <c r="F99" s="11"/>
      <c r="G99" s="12"/>
      <c r="H99" s="12"/>
      <c r="J99" s="10"/>
      <c r="K99" s="10"/>
    </row>
    <row r="100" spans="4:11" x14ac:dyDescent="0.25">
      <c r="D100" s="10"/>
      <c r="E100" s="10"/>
      <c r="F100" s="11"/>
      <c r="G100" s="12"/>
      <c r="H100" s="12"/>
      <c r="J100" s="10"/>
      <c r="K100" s="10"/>
    </row>
    <row r="101" spans="4:11" x14ac:dyDescent="0.25">
      <c r="D101" s="10"/>
      <c r="E101" s="10"/>
      <c r="F101" s="11"/>
      <c r="G101" s="12"/>
      <c r="H101" s="12"/>
      <c r="J101" s="10"/>
      <c r="K101" s="10"/>
    </row>
    <row r="102" spans="4:11" x14ac:dyDescent="0.25">
      <c r="D102" s="10"/>
      <c r="E102" s="10"/>
      <c r="F102" s="11"/>
      <c r="G102" s="12"/>
      <c r="H102" s="12"/>
      <c r="J102" s="10"/>
      <c r="K102" s="10"/>
    </row>
    <row r="103" spans="4:11" x14ac:dyDescent="0.25">
      <c r="D103" s="10"/>
      <c r="E103" s="10"/>
      <c r="F103" s="11"/>
      <c r="G103" s="12"/>
      <c r="H103" s="12"/>
      <c r="J103" s="10"/>
      <c r="K103" s="10"/>
    </row>
    <row r="104" spans="4:11" x14ac:dyDescent="0.25">
      <c r="D104" s="10"/>
      <c r="E104" s="10"/>
      <c r="F104" s="11"/>
      <c r="G104" s="12"/>
      <c r="H104" s="12"/>
      <c r="J104" s="10"/>
      <c r="K104" s="10"/>
    </row>
    <row r="105" spans="4:11" x14ac:dyDescent="0.25">
      <c r="D105" s="10"/>
      <c r="E105" s="10"/>
      <c r="F105" s="11"/>
      <c r="G105" s="12"/>
      <c r="H105" s="12"/>
      <c r="J105" s="10"/>
      <c r="K105" s="10"/>
    </row>
    <row r="106" spans="4:11" x14ac:dyDescent="0.25">
      <c r="D106" s="10"/>
      <c r="E106" s="10"/>
      <c r="F106" s="11"/>
      <c r="G106" s="12"/>
      <c r="H106" s="12"/>
      <c r="J106" s="10"/>
      <c r="K106" s="10"/>
    </row>
    <row r="107" spans="4:11" x14ac:dyDescent="0.25">
      <c r="D107" s="10"/>
      <c r="E107" s="10"/>
      <c r="F107" s="11"/>
      <c r="G107" s="12"/>
      <c r="H107" s="12"/>
      <c r="J107" s="10"/>
      <c r="K107" s="10"/>
    </row>
    <row r="108" spans="4:11" x14ac:dyDescent="0.25">
      <c r="D108" s="10"/>
      <c r="E108" s="10"/>
      <c r="F108" s="11"/>
      <c r="G108" s="12"/>
      <c r="H108" s="12"/>
      <c r="J108" s="10"/>
      <c r="K108" s="10"/>
    </row>
    <row r="110" spans="4:11" x14ac:dyDescent="0.25">
      <c r="D110" s="10"/>
      <c r="E110" s="10"/>
      <c r="F110" s="11"/>
      <c r="G110" s="12"/>
      <c r="H110" s="12"/>
      <c r="J110" s="10"/>
      <c r="K110" s="10"/>
    </row>
    <row r="111" spans="4:11" x14ac:dyDescent="0.25">
      <c r="D111" s="10"/>
      <c r="E111" s="10"/>
      <c r="F111" s="11"/>
      <c r="G111" s="12"/>
      <c r="H111" s="12"/>
      <c r="J111" s="10"/>
      <c r="K111" s="10"/>
    </row>
    <row r="112" spans="4:11" x14ac:dyDescent="0.25">
      <c r="D112" s="10"/>
      <c r="E112" s="10"/>
      <c r="F112" s="11"/>
      <c r="G112" s="12"/>
      <c r="H112" s="12"/>
      <c r="J112" s="10"/>
      <c r="K112" s="10"/>
    </row>
    <row r="113" spans="4:11" x14ac:dyDescent="0.25">
      <c r="D113" s="10"/>
      <c r="E113" s="10"/>
      <c r="F113" s="11"/>
      <c r="G113" s="12"/>
      <c r="H113" s="12"/>
      <c r="J113" s="10"/>
      <c r="K113" s="10"/>
    </row>
    <row r="114" spans="4:11" x14ac:dyDescent="0.25">
      <c r="D114" s="10"/>
      <c r="E114" s="10"/>
      <c r="F114" s="11"/>
      <c r="G114" s="12"/>
      <c r="H114" s="12"/>
      <c r="J114" s="10"/>
      <c r="K114" s="10"/>
    </row>
    <row r="115" spans="4:11" x14ac:dyDescent="0.25">
      <c r="D115" s="10"/>
      <c r="E115" s="10"/>
      <c r="F115" s="11"/>
      <c r="G115" s="12"/>
      <c r="H115" s="12"/>
      <c r="J115" s="10"/>
      <c r="K115" s="10"/>
    </row>
    <row r="116" spans="4:11" x14ac:dyDescent="0.25">
      <c r="D116" s="10"/>
      <c r="E116" s="10"/>
      <c r="F116" s="11"/>
      <c r="G116" s="12"/>
      <c r="H116" s="12"/>
      <c r="J116" s="10"/>
      <c r="K116" s="10"/>
    </row>
    <row r="117" spans="4:11" x14ac:dyDescent="0.25">
      <c r="D117" s="10"/>
      <c r="E117" s="10"/>
      <c r="F117" s="11"/>
      <c r="G117" s="12"/>
      <c r="H117" s="12"/>
      <c r="J117" s="10"/>
      <c r="K117" s="10"/>
    </row>
    <row r="118" spans="4:11" x14ac:dyDescent="0.25">
      <c r="D118" s="10"/>
      <c r="E118" s="10"/>
      <c r="F118" s="11"/>
      <c r="G118" s="12"/>
      <c r="H118" s="12"/>
      <c r="J118" s="10"/>
      <c r="K118" s="10"/>
    </row>
    <row r="119" spans="4:11" x14ac:dyDescent="0.25">
      <c r="D119" s="10"/>
      <c r="E119" s="10"/>
      <c r="F119" s="11"/>
      <c r="G119" s="12"/>
      <c r="H119" s="12"/>
      <c r="J119" s="10"/>
      <c r="K119" s="10"/>
    </row>
    <row r="120" spans="4:11" x14ac:dyDescent="0.25">
      <c r="D120" s="10"/>
      <c r="E120" s="10"/>
      <c r="F120" s="11"/>
      <c r="G120" s="12"/>
      <c r="H120" s="12"/>
      <c r="J120" s="10"/>
      <c r="K120" s="10"/>
    </row>
    <row r="121" spans="4:11" x14ac:dyDescent="0.25">
      <c r="D121" s="10"/>
      <c r="E121" s="10"/>
      <c r="F121" s="11"/>
      <c r="G121" s="12"/>
      <c r="H121" s="12"/>
      <c r="J121" s="10"/>
      <c r="K121" s="10"/>
    </row>
    <row r="122" spans="4:11" x14ac:dyDescent="0.25">
      <c r="D122" s="10"/>
      <c r="E122" s="10"/>
      <c r="F122" s="11"/>
      <c r="G122" s="12"/>
      <c r="H122" s="12"/>
      <c r="J122" s="10"/>
      <c r="K122" s="10"/>
    </row>
    <row r="123" spans="4:11" x14ac:dyDescent="0.25">
      <c r="D123" s="10"/>
      <c r="E123" s="10"/>
      <c r="F123" s="11"/>
      <c r="G123" s="12"/>
      <c r="H123" s="12"/>
      <c r="J123" s="10"/>
      <c r="K123" s="10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/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ht="14.45" x14ac:dyDescent="0.3">
      <c r="A2" s="13" t="s">
        <v>15</v>
      </c>
    </row>
    <row r="3" spans="1:15" ht="14.45" x14ac:dyDescent="0.3">
      <c r="A3" s="13" t="s">
        <v>27</v>
      </c>
    </row>
    <row r="4" spans="1:15" x14ac:dyDescent="0.25">
      <c r="A4" s="44">
        <v>3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95</v>
      </c>
      <c r="H8" s="16">
        <f>E8*G8</f>
        <v>1140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1740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6</v>
      </c>
      <c r="F14" s="8" t="s">
        <v>37</v>
      </c>
      <c r="G14" s="21">
        <v>715</v>
      </c>
      <c r="H14" s="16">
        <f t="shared" si="0"/>
        <v>4290</v>
      </c>
    </row>
    <row r="15" spans="1:15" ht="30" x14ac:dyDescent="0.25">
      <c r="D15" s="6" t="s">
        <v>54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18</v>
      </c>
      <c r="F17" s="8" t="s">
        <v>33</v>
      </c>
      <c r="G17" s="14">
        <f>VLOOKUP($A$4,zone_lu,4)</f>
        <v>95</v>
      </c>
      <c r="H17" s="16">
        <f t="shared" si="0"/>
        <v>1710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72</v>
      </c>
      <c r="E21" s="13">
        <v>6</v>
      </c>
      <c r="F21" s="8" t="s">
        <v>35</v>
      </c>
      <c r="G21" s="14">
        <v>50</v>
      </c>
      <c r="H21" s="16">
        <f t="shared" si="0"/>
        <v>300</v>
      </c>
    </row>
    <row r="22" spans="2:8" x14ac:dyDescent="0.25">
      <c r="D22" s="13" t="s">
        <v>32</v>
      </c>
      <c r="E22" s="13">
        <v>12</v>
      </c>
      <c r="F22" s="8" t="s">
        <v>33</v>
      </c>
      <c r="G22" s="14">
        <f>VLOOKUP($A$4,zone_lu,4)</f>
        <v>95</v>
      </c>
      <c r="H22" s="16">
        <f t="shared" si="0"/>
        <v>1140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/>
      <c r="F24" s="32"/>
      <c r="G24" s="5"/>
      <c r="H24" s="43" t="s">
        <v>28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28</v>
      </c>
    </row>
    <row r="27" spans="2:8" x14ac:dyDescent="0.25">
      <c r="C27"/>
      <c r="D27" t="s">
        <v>32</v>
      </c>
      <c r="E27" s="41"/>
      <c r="F27" s="32"/>
      <c r="G27" s="5"/>
      <c r="H27" s="43" t="s">
        <v>28</v>
      </c>
    </row>
    <row r="28" spans="2:8" x14ac:dyDescent="0.25">
      <c r="E28" s="17"/>
      <c r="F28" s="18"/>
      <c r="G28" s="19"/>
      <c r="H28" s="20">
        <f>SUBTOTAL(9,H12:H27)</f>
        <v>8490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10230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0.2</v>
      </c>
      <c r="F32" s="8"/>
      <c r="G32" s="14"/>
      <c r="H32" s="16">
        <f>ROUND(H30*E32,0)</f>
        <v>2046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1228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169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0.08</v>
      </c>
      <c r="F38" s="8"/>
      <c r="G38" s="14"/>
      <c r="H38" s="16">
        <f>ROUND(SUM(H30:H37)*E38,0)</f>
        <v>1094</v>
      </c>
    </row>
    <row r="39" spans="1:9" x14ac:dyDescent="0.25">
      <c r="F39" s="8"/>
      <c r="G39" s="14"/>
      <c r="H39" s="16">
        <f t="shared" ref="H39:H41" si="1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14767</v>
      </c>
    </row>
    <row r="41" spans="1:9" ht="15.75" thickTop="1" x14ac:dyDescent="0.25">
      <c r="E41" s="26"/>
      <c r="F41" s="8"/>
      <c r="G41" s="14"/>
      <c r="H41" s="16">
        <f t="shared" si="1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x14ac:dyDescent="0.25">
      <c r="A2" s="13" t="s">
        <v>15</v>
      </c>
    </row>
    <row r="3" spans="1:15" x14ac:dyDescent="0.25">
      <c r="A3" s="13" t="s">
        <v>27</v>
      </c>
    </row>
    <row r="4" spans="1:15" x14ac:dyDescent="0.25">
      <c r="A4" s="44">
        <v>4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95</v>
      </c>
      <c r="H8" s="16">
        <f>E8*G8</f>
        <v>1140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1740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6</v>
      </c>
      <c r="F14" s="8" t="s">
        <v>37</v>
      </c>
      <c r="G14" s="21">
        <v>715</v>
      </c>
      <c r="H14" s="16">
        <f t="shared" si="0"/>
        <v>4290</v>
      </c>
    </row>
    <row r="15" spans="1:15" ht="30" x14ac:dyDescent="0.25">
      <c r="D15" s="6" t="s">
        <v>54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18</v>
      </c>
      <c r="F17" s="8" t="s">
        <v>33</v>
      </c>
      <c r="G17" s="14">
        <f>VLOOKUP($A$4,zone_lu,4)</f>
        <v>95</v>
      </c>
      <c r="H17" s="16">
        <f t="shared" si="0"/>
        <v>1710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72</v>
      </c>
      <c r="E21" s="13">
        <v>6</v>
      </c>
      <c r="F21" s="8" t="s">
        <v>35</v>
      </c>
      <c r="G21" s="14">
        <v>50</v>
      </c>
      <c r="H21" s="16">
        <f t="shared" si="0"/>
        <v>300</v>
      </c>
    </row>
    <row r="22" spans="2:8" x14ac:dyDescent="0.25">
      <c r="D22" s="13" t="s">
        <v>32</v>
      </c>
      <c r="E22" s="13">
        <v>12</v>
      </c>
      <c r="F22" s="8" t="s">
        <v>33</v>
      </c>
      <c r="G22" s="14">
        <f>VLOOKUP($A$4,zone_lu,4)</f>
        <v>95</v>
      </c>
      <c r="H22" s="16">
        <f t="shared" si="0"/>
        <v>1140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/>
      <c r="F24" s="32"/>
      <c r="G24" s="5"/>
      <c r="H24" s="43" t="s">
        <v>28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28</v>
      </c>
    </row>
    <row r="27" spans="2:8" x14ac:dyDescent="0.25">
      <c r="C27"/>
      <c r="D27" t="s">
        <v>32</v>
      </c>
      <c r="E27" s="41"/>
      <c r="F27" s="32"/>
      <c r="G27" s="5"/>
      <c r="H27" s="43" t="s">
        <v>28</v>
      </c>
    </row>
    <row r="28" spans="2:8" x14ac:dyDescent="0.25">
      <c r="E28" s="17"/>
      <c r="F28" s="18"/>
      <c r="G28" s="19"/>
      <c r="H28" s="20">
        <f>SUBTOTAL(9,H12:H27)</f>
        <v>8490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10230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0.18</v>
      </c>
      <c r="F32" s="8"/>
      <c r="G32" s="14"/>
      <c r="H32" s="16">
        <f>ROUND(H30*E32,0)</f>
        <v>1841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1207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166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0.05</v>
      </c>
      <c r="F38" s="8"/>
      <c r="G38" s="14"/>
      <c r="H38" s="16">
        <f>ROUND(SUM(H30:H37)*E38,0)</f>
        <v>672</v>
      </c>
    </row>
    <row r="39" spans="1:9" x14ac:dyDescent="0.25">
      <c r="F39" s="8"/>
      <c r="G39" s="14"/>
      <c r="H39" s="16">
        <f t="shared" ref="H39:H41" si="1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14116</v>
      </c>
    </row>
    <row r="41" spans="1:9" ht="15.75" thickTop="1" x14ac:dyDescent="0.25">
      <c r="E41" s="26"/>
      <c r="F41" s="8"/>
      <c r="G41" s="14"/>
      <c r="H41" s="16">
        <f t="shared" si="1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x14ac:dyDescent="0.25">
      <c r="A2" s="13" t="s">
        <v>15</v>
      </c>
    </row>
    <row r="3" spans="1:15" x14ac:dyDescent="0.25">
      <c r="A3" s="13" t="s">
        <v>27</v>
      </c>
    </row>
    <row r="4" spans="1:15" x14ac:dyDescent="0.25">
      <c r="A4" s="44">
        <v>6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85</v>
      </c>
      <c r="H8" s="16">
        <f>E8*G8</f>
        <v>1020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1620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6</v>
      </c>
      <c r="F14" s="8" t="s">
        <v>37</v>
      </c>
      <c r="G14" s="21">
        <v>715</v>
      </c>
      <c r="H14" s="16">
        <f t="shared" si="0"/>
        <v>4290</v>
      </c>
    </row>
    <row r="15" spans="1:15" ht="30" x14ac:dyDescent="0.25">
      <c r="D15" s="6" t="s">
        <v>54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18</v>
      </c>
      <c r="F17" s="8" t="s">
        <v>33</v>
      </c>
      <c r="G17" s="14">
        <f>VLOOKUP($A$4,zone_lu,4)</f>
        <v>85</v>
      </c>
      <c r="H17" s="16">
        <f t="shared" si="0"/>
        <v>1530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72</v>
      </c>
      <c r="E21" s="13">
        <v>6</v>
      </c>
      <c r="F21" s="8" t="s">
        <v>35</v>
      </c>
      <c r="G21" s="14">
        <v>50</v>
      </c>
      <c r="H21" s="16">
        <f t="shared" si="0"/>
        <v>300</v>
      </c>
    </row>
    <row r="22" spans="2:8" x14ac:dyDescent="0.25">
      <c r="D22" s="13" t="s">
        <v>32</v>
      </c>
      <c r="E22" s="13">
        <v>12</v>
      </c>
      <c r="F22" s="8" t="s">
        <v>33</v>
      </c>
      <c r="G22" s="14">
        <f>VLOOKUP($A$4,zone_lu,4)</f>
        <v>85</v>
      </c>
      <c r="H22" s="16">
        <f t="shared" si="0"/>
        <v>1020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/>
      <c r="F24" s="32"/>
      <c r="G24" s="5"/>
      <c r="H24" s="43" t="s">
        <v>28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28</v>
      </c>
    </row>
    <row r="27" spans="2:8" x14ac:dyDescent="0.25">
      <c r="C27"/>
      <c r="D27" t="s">
        <v>32</v>
      </c>
      <c r="E27" s="41"/>
      <c r="F27" s="32"/>
      <c r="G27" s="5"/>
      <c r="H27" s="43" t="s">
        <v>28</v>
      </c>
    </row>
    <row r="28" spans="2:8" x14ac:dyDescent="0.25">
      <c r="E28" s="17"/>
      <c r="F28" s="18"/>
      <c r="G28" s="19"/>
      <c r="H28" s="20">
        <f>SUBTOTAL(9,H12:H27)</f>
        <v>8190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9810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1472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1128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155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0.02</v>
      </c>
      <c r="F38" s="8"/>
      <c r="G38" s="14"/>
      <c r="H38" s="16">
        <f>ROUND(SUM(H30:H37)*E38,0)</f>
        <v>251</v>
      </c>
    </row>
    <row r="39" spans="1:9" x14ac:dyDescent="0.25">
      <c r="F39" s="8"/>
      <c r="G39" s="14"/>
      <c r="H39" s="16">
        <f t="shared" ref="H39:H41" si="1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12816</v>
      </c>
    </row>
    <row r="41" spans="1:9" ht="15.75" thickTop="1" x14ac:dyDescent="0.25">
      <c r="E41" s="26"/>
      <c r="F41" s="8"/>
      <c r="G41" s="14"/>
      <c r="H41" s="16">
        <f t="shared" si="1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x14ac:dyDescent="0.25">
      <c r="A2" s="13" t="s">
        <v>15</v>
      </c>
    </row>
    <row r="3" spans="1:15" x14ac:dyDescent="0.25">
      <c r="A3" s="13" t="s">
        <v>27</v>
      </c>
    </row>
    <row r="4" spans="1:15" x14ac:dyDescent="0.25">
      <c r="A4" s="44">
        <v>9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85</v>
      </c>
      <c r="H8" s="16">
        <f>E8*G8</f>
        <v>1020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1620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6</v>
      </c>
      <c r="F14" s="8" t="s">
        <v>37</v>
      </c>
      <c r="G14" s="21">
        <v>715</v>
      </c>
      <c r="H14" s="16">
        <f t="shared" si="0"/>
        <v>4290</v>
      </c>
    </row>
    <row r="15" spans="1:15" ht="30" x14ac:dyDescent="0.25">
      <c r="D15" s="6" t="s">
        <v>54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18</v>
      </c>
      <c r="F17" s="8" t="s">
        <v>33</v>
      </c>
      <c r="G17" s="14">
        <f>VLOOKUP($A$4,zone_lu,4)</f>
        <v>85</v>
      </c>
      <c r="H17" s="16">
        <f t="shared" si="0"/>
        <v>1530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72</v>
      </c>
      <c r="E21" s="13">
        <v>6</v>
      </c>
      <c r="F21" s="8" t="s">
        <v>35</v>
      </c>
      <c r="G21" s="14">
        <v>50</v>
      </c>
      <c r="H21" s="16">
        <f t="shared" si="0"/>
        <v>300</v>
      </c>
    </row>
    <row r="22" spans="2:8" x14ac:dyDescent="0.25">
      <c r="D22" s="13" t="s">
        <v>32</v>
      </c>
      <c r="E22" s="13">
        <v>12</v>
      </c>
      <c r="F22" s="8" t="s">
        <v>33</v>
      </c>
      <c r="G22" s="14">
        <f>VLOOKUP($A$4,zone_lu,4)</f>
        <v>85</v>
      </c>
      <c r="H22" s="16">
        <f t="shared" si="0"/>
        <v>1020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/>
      <c r="F24" s="32"/>
      <c r="G24" s="5"/>
      <c r="H24" s="43" t="s">
        <v>28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28</v>
      </c>
    </row>
    <row r="27" spans="2:8" x14ac:dyDescent="0.25">
      <c r="C27"/>
      <c r="D27" t="s">
        <v>32</v>
      </c>
      <c r="E27" s="41"/>
      <c r="F27" s="32"/>
      <c r="G27" s="5"/>
      <c r="H27" s="43" t="s">
        <v>28</v>
      </c>
    </row>
    <row r="28" spans="2:8" x14ac:dyDescent="0.25">
      <c r="E28" s="17"/>
      <c r="F28" s="18"/>
      <c r="G28" s="19"/>
      <c r="H28" s="20">
        <f>SUBTOTAL(9,H12:H27)</f>
        <v>8190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9810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1472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1128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155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0.02</v>
      </c>
      <c r="F38" s="8"/>
      <c r="G38" s="14"/>
      <c r="H38" s="16">
        <f>ROUND(SUM(H30:H37)*E38,0)</f>
        <v>251</v>
      </c>
    </row>
    <row r="39" spans="1:9" x14ac:dyDescent="0.25">
      <c r="F39" s="8"/>
      <c r="G39" s="14"/>
      <c r="H39" s="16">
        <f t="shared" ref="H39:H41" si="1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12816</v>
      </c>
    </row>
    <row r="41" spans="1:9" ht="15.75" thickTop="1" x14ac:dyDescent="0.25">
      <c r="E41" s="26"/>
      <c r="F41" s="8"/>
      <c r="G41" s="14"/>
      <c r="H41" s="16">
        <f t="shared" si="1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x14ac:dyDescent="0.25">
      <c r="A2" s="13" t="s">
        <v>15</v>
      </c>
    </row>
    <row r="3" spans="1:15" x14ac:dyDescent="0.25">
      <c r="A3" s="13" t="s">
        <v>27</v>
      </c>
    </row>
    <row r="4" spans="1:15" x14ac:dyDescent="0.25">
      <c r="A4" s="44">
        <v>10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70</v>
      </c>
      <c r="H8" s="16">
        <f>E8*G8</f>
        <v>840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1440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6</v>
      </c>
      <c r="F14" s="8" t="s">
        <v>37</v>
      </c>
      <c r="G14" s="21">
        <v>715</v>
      </c>
      <c r="H14" s="16">
        <f t="shared" si="0"/>
        <v>4290</v>
      </c>
    </row>
    <row r="15" spans="1:15" ht="30" x14ac:dyDescent="0.25">
      <c r="D15" s="6" t="s">
        <v>54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18</v>
      </c>
      <c r="F17" s="8" t="s">
        <v>33</v>
      </c>
      <c r="G17" s="14">
        <f>VLOOKUP($A$4,zone_lu,4)</f>
        <v>70</v>
      </c>
      <c r="H17" s="16">
        <f t="shared" si="0"/>
        <v>1260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72</v>
      </c>
      <c r="E21" s="13">
        <v>6</v>
      </c>
      <c r="F21" s="8" t="s">
        <v>35</v>
      </c>
      <c r="G21" s="14">
        <v>50</v>
      </c>
      <c r="H21" s="16">
        <f t="shared" si="0"/>
        <v>300</v>
      </c>
    </row>
    <row r="22" spans="2:8" x14ac:dyDescent="0.25">
      <c r="D22" s="13" t="s">
        <v>32</v>
      </c>
      <c r="E22" s="13">
        <v>12</v>
      </c>
      <c r="F22" s="8" t="s">
        <v>33</v>
      </c>
      <c r="G22" s="14">
        <f>VLOOKUP($A$4,zone_lu,4)</f>
        <v>70</v>
      </c>
      <c r="H22" s="16">
        <f t="shared" si="0"/>
        <v>840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/>
      <c r="F24" s="32"/>
      <c r="G24" s="5"/>
      <c r="H24" s="43" t="s">
        <v>28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28</v>
      </c>
    </row>
    <row r="27" spans="2:8" x14ac:dyDescent="0.25">
      <c r="C27"/>
      <c r="D27" t="s">
        <v>32</v>
      </c>
      <c r="E27" s="41"/>
      <c r="F27" s="32"/>
      <c r="G27" s="5"/>
      <c r="H27" s="43" t="s">
        <v>28</v>
      </c>
    </row>
    <row r="28" spans="2:8" x14ac:dyDescent="0.25">
      <c r="E28" s="17"/>
      <c r="F28" s="18"/>
      <c r="G28" s="19"/>
      <c r="H28" s="20">
        <f>SUBTOTAL(9,H12:H27)</f>
        <v>7740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9180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1377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1056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145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</v>
      </c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1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11758</v>
      </c>
    </row>
    <row r="41" spans="1:9" ht="15.75" thickTop="1" x14ac:dyDescent="0.25">
      <c r="E41" s="26"/>
      <c r="F41" s="8"/>
      <c r="G41" s="14"/>
      <c r="H41" s="16">
        <f t="shared" si="1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x14ac:dyDescent="0.25">
      <c r="A2" s="13" t="s">
        <v>15</v>
      </c>
    </row>
    <row r="3" spans="1:15" x14ac:dyDescent="0.25">
      <c r="A3" s="13" t="s">
        <v>27</v>
      </c>
    </row>
    <row r="4" spans="1:15" x14ac:dyDescent="0.25">
      <c r="A4" s="44">
        <v>12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65</v>
      </c>
      <c r="H8" s="16">
        <f>E8*G8</f>
        <v>780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1380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6</v>
      </c>
      <c r="F14" s="8" t="s">
        <v>37</v>
      </c>
      <c r="G14" s="21">
        <v>715</v>
      </c>
      <c r="H14" s="16">
        <f t="shared" si="0"/>
        <v>4290</v>
      </c>
    </row>
    <row r="15" spans="1:15" ht="30" x14ac:dyDescent="0.25">
      <c r="D15" s="6" t="s">
        <v>54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18</v>
      </c>
      <c r="F17" s="8" t="s">
        <v>33</v>
      </c>
      <c r="G17" s="14">
        <f>VLOOKUP($A$4,zone_lu,4)</f>
        <v>65</v>
      </c>
      <c r="H17" s="16">
        <f t="shared" si="0"/>
        <v>1170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72</v>
      </c>
      <c r="E21" s="13">
        <v>6</v>
      </c>
      <c r="F21" s="8" t="s">
        <v>35</v>
      </c>
      <c r="G21" s="14">
        <v>50</v>
      </c>
      <c r="H21" s="16">
        <f t="shared" si="0"/>
        <v>300</v>
      </c>
    </row>
    <row r="22" spans="2:8" x14ac:dyDescent="0.25">
      <c r="D22" s="13" t="s">
        <v>32</v>
      </c>
      <c r="E22" s="13">
        <v>12</v>
      </c>
      <c r="F22" s="8" t="s">
        <v>33</v>
      </c>
      <c r="G22" s="14">
        <f>VLOOKUP($A$4,zone_lu,4)</f>
        <v>65</v>
      </c>
      <c r="H22" s="16">
        <f t="shared" si="0"/>
        <v>780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/>
      <c r="F24" s="32"/>
      <c r="G24" s="5"/>
      <c r="H24" s="43" t="s">
        <v>28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28</v>
      </c>
    </row>
    <row r="27" spans="2:8" x14ac:dyDescent="0.25">
      <c r="C27"/>
      <c r="D27" t="s">
        <v>32</v>
      </c>
      <c r="E27" s="41"/>
      <c r="F27" s="32"/>
      <c r="G27" s="5"/>
      <c r="H27" s="43" t="s">
        <v>28</v>
      </c>
    </row>
    <row r="28" spans="2:8" x14ac:dyDescent="0.25">
      <c r="E28" s="17"/>
      <c r="F28" s="18"/>
      <c r="G28" s="19"/>
      <c r="H28" s="20">
        <f>SUBTOTAL(9,H12:H27)</f>
        <v>7590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8970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1346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1032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142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</v>
      </c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1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11490</v>
      </c>
    </row>
    <row r="41" spans="1:9" ht="15.75" thickTop="1" x14ac:dyDescent="0.25">
      <c r="E41" s="26"/>
      <c r="F41" s="8"/>
      <c r="G41" s="14"/>
      <c r="H41" s="16">
        <f t="shared" si="1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/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ht="14.45" x14ac:dyDescent="0.3">
      <c r="A2" s="13" t="s">
        <v>30</v>
      </c>
    </row>
    <row r="3" spans="1:15" ht="14.45" x14ac:dyDescent="0.3">
      <c r="A3" s="13" t="s">
        <v>27</v>
      </c>
    </row>
    <row r="4" spans="1:15" x14ac:dyDescent="0.25">
      <c r="A4" s="44">
        <v>3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95</v>
      </c>
      <c r="H8" s="16">
        <f>E8*G8</f>
        <v>1520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2320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8</v>
      </c>
      <c r="F14" s="8" t="s">
        <v>37</v>
      </c>
      <c r="G14" s="21">
        <v>715</v>
      </c>
      <c r="H14" s="16">
        <f t="shared" si="0"/>
        <v>5720</v>
      </c>
    </row>
    <row r="15" spans="1:15" ht="30" x14ac:dyDescent="0.25">
      <c r="D15" s="6" t="s">
        <v>47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95</v>
      </c>
      <c r="H17" s="16">
        <f t="shared" si="0"/>
        <v>2280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72</v>
      </c>
      <c r="E21" s="13">
        <v>8</v>
      </c>
      <c r="F21" s="8" t="s">
        <v>35</v>
      </c>
      <c r="G21" s="14">
        <v>50</v>
      </c>
      <c r="H21" s="16">
        <f t="shared" si="0"/>
        <v>400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95</v>
      </c>
      <c r="H22" s="16">
        <f t="shared" si="0"/>
        <v>1520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/>
      <c r="F24" s="32"/>
      <c r="G24" s="5"/>
      <c r="H24" s="43" t="s">
        <v>28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28</v>
      </c>
    </row>
    <row r="27" spans="2:8" x14ac:dyDescent="0.25">
      <c r="C27"/>
      <c r="D27" t="s">
        <v>32</v>
      </c>
      <c r="E27" s="41"/>
      <c r="F27" s="32"/>
      <c r="G27" s="5"/>
      <c r="H27" s="43" t="s">
        <v>28</v>
      </c>
    </row>
    <row r="28" spans="2:8" x14ac:dyDescent="0.25">
      <c r="E28" s="17"/>
      <c r="F28" s="18"/>
      <c r="G28" s="19"/>
      <c r="H28" s="20">
        <f>SUBTOTAL(9,H12:H27)</f>
        <v>11320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13640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0.2</v>
      </c>
      <c r="F32" s="8"/>
      <c r="G32" s="14"/>
      <c r="H32" s="16">
        <f>ROUND(H30*E32,0)</f>
        <v>2728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1637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225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0.08</v>
      </c>
      <c r="F38" s="8"/>
      <c r="G38" s="14"/>
      <c r="H38" s="16">
        <f>ROUND(SUM(H30:H37)*E38,0)</f>
        <v>1458</v>
      </c>
    </row>
    <row r="39" spans="1:9" x14ac:dyDescent="0.25">
      <c r="F39" s="8"/>
      <c r="G39" s="14"/>
      <c r="H39" s="16">
        <f t="shared" ref="H39:H41" si="1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19688</v>
      </c>
    </row>
    <row r="41" spans="1:9" ht="15.75" thickTop="1" x14ac:dyDescent="0.25">
      <c r="E41" s="26"/>
      <c r="F41" s="8"/>
      <c r="G41" s="14"/>
      <c r="H41" s="16">
        <f t="shared" si="1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x14ac:dyDescent="0.25">
      <c r="A2" s="13" t="s">
        <v>30</v>
      </c>
    </row>
    <row r="3" spans="1:15" x14ac:dyDescent="0.25">
      <c r="A3" s="13" t="s">
        <v>27</v>
      </c>
    </row>
    <row r="4" spans="1:15" x14ac:dyDescent="0.25">
      <c r="A4" s="44">
        <v>4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95</v>
      </c>
      <c r="H8" s="16">
        <f>E8*G8</f>
        <v>1520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2320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8</v>
      </c>
      <c r="F14" s="8" t="s">
        <v>37</v>
      </c>
      <c r="G14" s="21">
        <v>715</v>
      </c>
      <c r="H14" s="16">
        <f t="shared" si="0"/>
        <v>5720</v>
      </c>
    </row>
    <row r="15" spans="1:15" ht="30" x14ac:dyDescent="0.25">
      <c r="D15" s="6" t="s">
        <v>47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95</v>
      </c>
      <c r="H17" s="16">
        <f t="shared" si="0"/>
        <v>2280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72</v>
      </c>
      <c r="E21" s="13">
        <v>8</v>
      </c>
      <c r="F21" s="8" t="s">
        <v>35</v>
      </c>
      <c r="G21" s="14">
        <v>50</v>
      </c>
      <c r="H21" s="16">
        <f t="shared" si="0"/>
        <v>400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95</v>
      </c>
      <c r="H22" s="16">
        <f t="shared" si="0"/>
        <v>1520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/>
      <c r="F24" s="32"/>
      <c r="G24" s="5"/>
      <c r="H24" s="43" t="s">
        <v>28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28</v>
      </c>
    </row>
    <row r="27" spans="2:8" x14ac:dyDescent="0.25">
      <c r="C27"/>
      <c r="D27" t="s">
        <v>32</v>
      </c>
      <c r="E27" s="41"/>
      <c r="F27" s="32"/>
      <c r="G27" s="5"/>
      <c r="H27" s="43" t="s">
        <v>28</v>
      </c>
    </row>
    <row r="28" spans="2:8" x14ac:dyDescent="0.25">
      <c r="E28" s="17"/>
      <c r="F28" s="18"/>
      <c r="G28" s="19"/>
      <c r="H28" s="20">
        <f>SUBTOTAL(9,H12:H27)</f>
        <v>11320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13640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0.18</v>
      </c>
      <c r="F32" s="8"/>
      <c r="G32" s="14"/>
      <c r="H32" s="16">
        <f>ROUND(H30*E32,0)</f>
        <v>2455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1610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221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0.05</v>
      </c>
      <c r="F38" s="8"/>
      <c r="G38" s="14"/>
      <c r="H38" s="16">
        <f>ROUND(SUM(H30:H37)*E38,0)</f>
        <v>896</v>
      </c>
    </row>
    <row r="39" spans="1:9" x14ac:dyDescent="0.25">
      <c r="F39" s="8"/>
      <c r="G39" s="14"/>
      <c r="H39" s="16">
        <f t="shared" ref="H39:H41" si="1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18822</v>
      </c>
    </row>
    <row r="41" spans="1:9" ht="15.75" thickTop="1" x14ac:dyDescent="0.25">
      <c r="E41" s="26"/>
      <c r="F41" s="8"/>
      <c r="G41" s="14"/>
      <c r="H41" s="16">
        <f t="shared" si="1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x14ac:dyDescent="0.25">
      <c r="A2" s="13" t="s">
        <v>30</v>
      </c>
    </row>
    <row r="3" spans="1:15" x14ac:dyDescent="0.25">
      <c r="A3" s="13" t="s">
        <v>27</v>
      </c>
    </row>
    <row r="4" spans="1:15" x14ac:dyDescent="0.25">
      <c r="A4" s="44">
        <v>6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85</v>
      </c>
      <c r="H8" s="16">
        <f>E8*G8</f>
        <v>1360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2160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8</v>
      </c>
      <c r="F14" s="8" t="s">
        <v>37</v>
      </c>
      <c r="G14" s="21">
        <v>715</v>
      </c>
      <c r="H14" s="16">
        <f t="shared" si="0"/>
        <v>5720</v>
      </c>
    </row>
    <row r="15" spans="1:15" ht="30" x14ac:dyDescent="0.25">
      <c r="D15" s="6" t="s">
        <v>47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85</v>
      </c>
      <c r="H17" s="16">
        <f t="shared" si="0"/>
        <v>2040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72</v>
      </c>
      <c r="E21" s="13">
        <v>8</v>
      </c>
      <c r="F21" s="8" t="s">
        <v>35</v>
      </c>
      <c r="G21" s="14">
        <v>50</v>
      </c>
      <c r="H21" s="16">
        <f t="shared" si="0"/>
        <v>400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85</v>
      </c>
      <c r="H22" s="16">
        <f t="shared" si="0"/>
        <v>1360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/>
      <c r="F24" s="32"/>
      <c r="G24" s="5"/>
      <c r="H24" s="43" t="s">
        <v>28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28</v>
      </c>
    </row>
    <row r="27" spans="2:8" x14ac:dyDescent="0.25">
      <c r="C27"/>
      <c r="D27" t="s">
        <v>32</v>
      </c>
      <c r="E27" s="41"/>
      <c r="F27" s="32"/>
      <c r="G27" s="5"/>
      <c r="H27" s="43" t="s">
        <v>28</v>
      </c>
    </row>
    <row r="28" spans="2:8" x14ac:dyDescent="0.25">
      <c r="E28" s="17"/>
      <c r="F28" s="18"/>
      <c r="G28" s="19"/>
      <c r="H28" s="20">
        <f>SUBTOTAL(9,H12:H27)</f>
        <v>10920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13080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1962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1504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207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0.02</v>
      </c>
      <c r="F38" s="8"/>
      <c r="G38" s="14"/>
      <c r="H38" s="16">
        <f>ROUND(SUM(H30:H37)*E38,0)</f>
        <v>335</v>
      </c>
    </row>
    <row r="39" spans="1:9" x14ac:dyDescent="0.25">
      <c r="F39" s="8"/>
      <c r="G39" s="14"/>
      <c r="H39" s="16">
        <f t="shared" ref="H39:H41" si="1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17088</v>
      </c>
    </row>
    <row r="41" spans="1:9" ht="15.75" thickTop="1" x14ac:dyDescent="0.25">
      <c r="E41" s="26"/>
      <c r="F41" s="8"/>
      <c r="G41" s="14"/>
      <c r="H41" s="16">
        <f t="shared" si="1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x14ac:dyDescent="0.25">
      <c r="A2" s="13" t="s">
        <v>30</v>
      </c>
    </row>
    <row r="3" spans="1:15" x14ac:dyDescent="0.25">
      <c r="A3" s="13" t="s">
        <v>27</v>
      </c>
    </row>
    <row r="4" spans="1:15" x14ac:dyDescent="0.25">
      <c r="A4" s="44">
        <v>9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85</v>
      </c>
      <c r="H8" s="16">
        <f>E8*G8</f>
        <v>1360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2160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8</v>
      </c>
      <c r="F14" s="8" t="s">
        <v>37</v>
      </c>
      <c r="G14" s="21">
        <v>715</v>
      </c>
      <c r="H14" s="16">
        <f t="shared" si="0"/>
        <v>5720</v>
      </c>
    </row>
    <row r="15" spans="1:15" ht="30" x14ac:dyDescent="0.25">
      <c r="D15" s="6" t="s">
        <v>47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85</v>
      </c>
      <c r="H17" s="16">
        <f t="shared" si="0"/>
        <v>2040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72</v>
      </c>
      <c r="E21" s="13">
        <v>8</v>
      </c>
      <c r="F21" s="8" t="s">
        <v>35</v>
      </c>
      <c r="G21" s="14">
        <v>50</v>
      </c>
      <c r="H21" s="16">
        <f t="shared" si="0"/>
        <v>400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85</v>
      </c>
      <c r="H22" s="16">
        <f t="shared" si="0"/>
        <v>1360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/>
      <c r="F24" s="32"/>
      <c r="G24" s="5"/>
      <c r="H24" s="43" t="s">
        <v>28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28</v>
      </c>
    </row>
    <row r="27" spans="2:8" x14ac:dyDescent="0.25">
      <c r="C27"/>
      <c r="D27" t="s">
        <v>32</v>
      </c>
      <c r="E27" s="41"/>
      <c r="F27" s="32"/>
      <c r="G27" s="5"/>
      <c r="H27" s="43" t="s">
        <v>28</v>
      </c>
    </row>
    <row r="28" spans="2:8" x14ac:dyDescent="0.25">
      <c r="E28" s="17"/>
      <c r="F28" s="18"/>
      <c r="G28" s="19"/>
      <c r="H28" s="20">
        <f>SUBTOTAL(9,H12:H27)</f>
        <v>10920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13080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1962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1504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207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0.02</v>
      </c>
      <c r="F38" s="8"/>
      <c r="G38" s="14"/>
      <c r="H38" s="16">
        <f>ROUND(SUM(H30:H37)*E38,0)</f>
        <v>335</v>
      </c>
    </row>
    <row r="39" spans="1:9" x14ac:dyDescent="0.25">
      <c r="F39" s="8"/>
      <c r="G39" s="14"/>
      <c r="H39" s="16">
        <f t="shared" ref="H39:H41" si="1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17088</v>
      </c>
    </row>
    <row r="41" spans="1:9" ht="15.75" thickTop="1" x14ac:dyDescent="0.25">
      <c r="E41" s="26"/>
      <c r="F41" s="8"/>
      <c r="G41" s="14"/>
      <c r="H41" s="16">
        <f t="shared" si="1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9"/>
  <sheetViews>
    <sheetView workbookViewId="0">
      <selection activeCell="E4" sqref="E4:E9"/>
    </sheetView>
  </sheetViews>
  <sheetFormatPr defaultRowHeight="15" x14ac:dyDescent="0.25"/>
  <cols>
    <col min="3" max="3" width="39" customWidth="1"/>
  </cols>
  <sheetData>
    <row r="3" spans="2:10" x14ac:dyDescent="0.25">
      <c r="B3" t="s">
        <v>55</v>
      </c>
      <c r="E3" t="s">
        <v>32</v>
      </c>
      <c r="F3" t="s">
        <v>56</v>
      </c>
      <c r="G3" t="s">
        <v>57</v>
      </c>
      <c r="H3" t="s">
        <v>78</v>
      </c>
      <c r="I3" t="s">
        <v>58</v>
      </c>
      <c r="J3" t="s">
        <v>77</v>
      </c>
    </row>
    <row r="4" spans="2:10" x14ac:dyDescent="0.25">
      <c r="B4">
        <v>3</v>
      </c>
      <c r="C4" t="s">
        <v>59</v>
      </c>
      <c r="E4">
        <v>95</v>
      </c>
      <c r="F4" s="7">
        <v>0.2</v>
      </c>
      <c r="G4" s="7">
        <v>0.1</v>
      </c>
      <c r="H4" s="39">
        <v>1.2500000000000001E-2</v>
      </c>
      <c r="I4" s="7">
        <v>0.08</v>
      </c>
      <c r="J4" s="7">
        <v>0.18</v>
      </c>
    </row>
    <row r="5" spans="2:10" x14ac:dyDescent="0.25">
      <c r="B5">
        <v>4</v>
      </c>
      <c r="C5" t="s">
        <v>60</v>
      </c>
      <c r="E5">
        <v>95</v>
      </c>
      <c r="F5" s="7">
        <v>0.18</v>
      </c>
      <c r="G5" s="7">
        <v>0.1</v>
      </c>
      <c r="H5" s="39">
        <v>1.2500000000000001E-2</v>
      </c>
      <c r="I5" s="7">
        <v>0.05</v>
      </c>
      <c r="J5" s="7">
        <v>0.18</v>
      </c>
    </row>
    <row r="6" spans="2:10" x14ac:dyDescent="0.25">
      <c r="B6">
        <v>6</v>
      </c>
      <c r="C6" t="s">
        <v>61</v>
      </c>
      <c r="E6">
        <v>85</v>
      </c>
      <c r="F6" s="7">
        <v>0.15</v>
      </c>
      <c r="G6" s="7">
        <v>0.1</v>
      </c>
      <c r="H6" s="39">
        <v>1.2500000000000001E-2</v>
      </c>
      <c r="I6" s="7">
        <v>0.02</v>
      </c>
      <c r="J6" s="7">
        <v>0.18</v>
      </c>
    </row>
    <row r="7" spans="2:10" x14ac:dyDescent="0.25">
      <c r="B7">
        <v>9</v>
      </c>
      <c r="C7" t="s">
        <v>62</v>
      </c>
      <c r="E7">
        <v>85</v>
      </c>
      <c r="F7" s="7">
        <v>0.15</v>
      </c>
      <c r="G7" s="7">
        <v>0.1</v>
      </c>
      <c r="H7" s="39">
        <v>1.2500000000000001E-2</v>
      </c>
      <c r="I7" s="7">
        <v>0.02</v>
      </c>
      <c r="J7" s="7">
        <v>0.18</v>
      </c>
    </row>
    <row r="8" spans="2:10" x14ac:dyDescent="0.25">
      <c r="B8">
        <v>10</v>
      </c>
      <c r="C8" t="s">
        <v>63</v>
      </c>
      <c r="E8">
        <v>70</v>
      </c>
      <c r="F8" s="7">
        <v>0.15</v>
      </c>
      <c r="G8" s="7">
        <v>0.1</v>
      </c>
      <c r="H8" s="39">
        <v>1.2500000000000001E-2</v>
      </c>
      <c r="I8" s="7">
        <v>0</v>
      </c>
      <c r="J8" s="7">
        <v>0.18</v>
      </c>
    </row>
    <row r="9" spans="2:10" x14ac:dyDescent="0.25">
      <c r="B9">
        <v>12</v>
      </c>
      <c r="C9" t="s">
        <v>64</v>
      </c>
      <c r="E9">
        <v>65</v>
      </c>
      <c r="F9" s="7">
        <v>0.15</v>
      </c>
      <c r="G9" s="7">
        <v>0.1</v>
      </c>
      <c r="H9" s="39">
        <v>1.2500000000000001E-2</v>
      </c>
      <c r="I9" s="7">
        <v>0</v>
      </c>
      <c r="J9" s="7">
        <v>0.18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x14ac:dyDescent="0.25">
      <c r="A2" s="13" t="s">
        <v>30</v>
      </c>
    </row>
    <row r="3" spans="1:15" x14ac:dyDescent="0.25">
      <c r="A3" s="13" t="s">
        <v>27</v>
      </c>
    </row>
    <row r="4" spans="1:15" x14ac:dyDescent="0.25">
      <c r="A4" s="44">
        <v>10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70</v>
      </c>
      <c r="H8" s="16">
        <f>E8*G8</f>
        <v>1120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1920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8</v>
      </c>
      <c r="F14" s="8" t="s">
        <v>37</v>
      </c>
      <c r="G14" s="21">
        <v>715</v>
      </c>
      <c r="H14" s="16">
        <f t="shared" si="0"/>
        <v>5720</v>
      </c>
    </row>
    <row r="15" spans="1:15" ht="30" x14ac:dyDescent="0.25">
      <c r="D15" s="6" t="s">
        <v>47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70</v>
      </c>
      <c r="H17" s="16">
        <f t="shared" si="0"/>
        <v>1680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72</v>
      </c>
      <c r="E21" s="13">
        <v>8</v>
      </c>
      <c r="F21" s="8" t="s">
        <v>35</v>
      </c>
      <c r="G21" s="14">
        <v>50</v>
      </c>
      <c r="H21" s="16">
        <f t="shared" si="0"/>
        <v>400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70</v>
      </c>
      <c r="H22" s="16">
        <f t="shared" si="0"/>
        <v>1120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/>
      <c r="F24" s="32"/>
      <c r="G24" s="5"/>
      <c r="H24" s="43" t="s">
        <v>28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28</v>
      </c>
    </row>
    <row r="27" spans="2:8" x14ac:dyDescent="0.25">
      <c r="C27"/>
      <c r="D27" t="s">
        <v>32</v>
      </c>
      <c r="E27" s="41"/>
      <c r="F27" s="32"/>
      <c r="G27" s="5"/>
      <c r="H27" s="43" t="s">
        <v>28</v>
      </c>
    </row>
    <row r="28" spans="2:8" x14ac:dyDescent="0.25">
      <c r="E28" s="17"/>
      <c r="F28" s="18"/>
      <c r="G28" s="19"/>
      <c r="H28" s="20">
        <f>SUBTOTAL(9,H12:H27)</f>
        <v>10320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12240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1836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1408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194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</v>
      </c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1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15678</v>
      </c>
    </row>
    <row r="41" spans="1:9" ht="15.75" thickTop="1" x14ac:dyDescent="0.25">
      <c r="E41" s="26"/>
      <c r="F41" s="8"/>
      <c r="G41" s="14"/>
      <c r="H41" s="16">
        <f t="shared" si="1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x14ac:dyDescent="0.25">
      <c r="A2" s="13" t="s">
        <v>30</v>
      </c>
    </row>
    <row r="3" spans="1:15" x14ac:dyDescent="0.25">
      <c r="A3" s="13" t="s">
        <v>27</v>
      </c>
    </row>
    <row r="4" spans="1:15" x14ac:dyDescent="0.25">
      <c r="A4" s="44">
        <v>12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65</v>
      </c>
      <c r="H8" s="16">
        <f>E8*G8</f>
        <v>1040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1840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8</v>
      </c>
      <c r="F14" s="8" t="s">
        <v>37</v>
      </c>
      <c r="G14" s="21">
        <v>715</v>
      </c>
      <c r="H14" s="16">
        <f t="shared" si="0"/>
        <v>5720</v>
      </c>
    </row>
    <row r="15" spans="1:15" ht="30" x14ac:dyDescent="0.25">
      <c r="D15" s="6" t="s">
        <v>47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65</v>
      </c>
      <c r="H17" s="16">
        <f t="shared" si="0"/>
        <v>1560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72</v>
      </c>
      <c r="E21" s="13">
        <v>8</v>
      </c>
      <c r="F21" s="8" t="s">
        <v>35</v>
      </c>
      <c r="G21" s="14">
        <v>50</v>
      </c>
      <c r="H21" s="16">
        <f t="shared" si="0"/>
        <v>400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65</v>
      </c>
      <c r="H22" s="16">
        <f t="shared" si="0"/>
        <v>1040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/>
      <c r="F24" s="32"/>
      <c r="G24" s="5"/>
      <c r="H24" s="43" t="s">
        <v>28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28</v>
      </c>
    </row>
    <row r="27" spans="2:8" x14ac:dyDescent="0.25">
      <c r="C27"/>
      <c r="D27" t="s">
        <v>32</v>
      </c>
      <c r="E27" s="41"/>
      <c r="F27" s="32"/>
      <c r="G27" s="5"/>
      <c r="H27" s="43" t="s">
        <v>28</v>
      </c>
    </row>
    <row r="28" spans="2:8" x14ac:dyDescent="0.25">
      <c r="E28" s="17"/>
      <c r="F28" s="18"/>
      <c r="G28" s="19"/>
      <c r="H28" s="20">
        <f>SUBTOTAL(9,H12:H27)</f>
        <v>10120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11960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1794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1375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189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</v>
      </c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1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15318</v>
      </c>
    </row>
    <row r="41" spans="1:9" ht="15.75" thickTop="1" x14ac:dyDescent="0.25">
      <c r="E41" s="26"/>
      <c r="F41" s="8"/>
      <c r="G41" s="14"/>
      <c r="H41" s="16">
        <f t="shared" si="1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/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ht="14.45" x14ac:dyDescent="0.3">
      <c r="A2" s="13" t="s">
        <v>4</v>
      </c>
    </row>
    <row r="3" spans="1:15" ht="14.45" x14ac:dyDescent="0.3">
      <c r="A3" s="13" t="s">
        <v>26</v>
      </c>
    </row>
    <row r="4" spans="1:15" x14ac:dyDescent="0.25">
      <c r="A4" s="44">
        <v>3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/>
      <c r="F8" s="8"/>
      <c r="G8" s="3"/>
      <c r="H8" s="37" t="s">
        <v>76</v>
      </c>
    </row>
    <row r="9" spans="1:15" x14ac:dyDescent="0.25">
      <c r="D9" s="13" t="s">
        <v>34</v>
      </c>
      <c r="E9"/>
      <c r="F9" s="8"/>
      <c r="G9" s="3"/>
      <c r="H9" s="4"/>
    </row>
    <row r="10" spans="1:15" x14ac:dyDescent="0.25">
      <c r="E10"/>
      <c r="F10" s="8"/>
      <c r="G10" s="4"/>
      <c r="H10" s="4"/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31" t="s">
        <v>44</v>
      </c>
      <c r="E14" s="31">
        <v>8</v>
      </c>
      <c r="F14" s="32" t="s">
        <v>37</v>
      </c>
      <c r="G14" s="21">
        <v>1200</v>
      </c>
      <c r="H14" s="33">
        <f t="shared" si="0"/>
        <v>9600</v>
      </c>
    </row>
    <row r="15" spans="1:15" ht="30" x14ac:dyDescent="0.25">
      <c r="D15" s="6" t="s">
        <v>51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36</v>
      </c>
      <c r="F17" s="8" t="s">
        <v>33</v>
      </c>
      <c r="G17" s="14">
        <f>VLOOKUP($A$4,zone_lu,4)</f>
        <v>95</v>
      </c>
      <c r="H17" s="16">
        <f t="shared" si="0"/>
        <v>3420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400</v>
      </c>
      <c r="H20" s="16">
        <f t="shared" si="0"/>
        <v>3200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95</v>
      </c>
      <c r="H22" s="16">
        <f t="shared" si="0"/>
        <v>1520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48</v>
      </c>
      <c r="F27" s="32" t="s">
        <v>33</v>
      </c>
      <c r="G27" s="5">
        <f>VLOOKUP($A$4,zone_lu,4)</f>
        <v>95</v>
      </c>
      <c r="H27" s="42">
        <f t="shared" si="1"/>
        <v>4560</v>
      </c>
    </row>
    <row r="28" spans="2:8" x14ac:dyDescent="0.25">
      <c r="E28" s="17"/>
      <c r="F28" s="18"/>
      <c r="G28" s="19"/>
      <c r="H28" s="20">
        <f>SUBTOTAL(9,H12:H27)</f>
        <v>24500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24500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0.12</v>
      </c>
      <c r="F32" s="8"/>
      <c r="G32" s="14"/>
      <c r="H32" s="16">
        <f>ROUND(H30*E32,0)</f>
        <v>2940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1098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357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28895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x14ac:dyDescent="0.25">
      <c r="A2" s="13" t="s">
        <v>4</v>
      </c>
    </row>
    <row r="3" spans="1:15" x14ac:dyDescent="0.25">
      <c r="A3" s="13" t="s">
        <v>26</v>
      </c>
    </row>
    <row r="4" spans="1:15" x14ac:dyDescent="0.25">
      <c r="A4" s="44">
        <v>4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E7"/>
      <c r="F7" s="8"/>
      <c r="G7" s="3"/>
      <c r="H7" s="37" t="s">
        <v>76</v>
      </c>
    </row>
    <row r="8" spans="1:15" x14ac:dyDescent="0.25">
      <c r="D8" s="13" t="s">
        <v>32</v>
      </c>
      <c r="E8"/>
      <c r="F8" s="8"/>
      <c r="G8" s="3"/>
      <c r="H8" s="4"/>
    </row>
    <row r="9" spans="1:15" x14ac:dyDescent="0.25">
      <c r="D9" s="13" t="s">
        <v>34</v>
      </c>
      <c r="E9"/>
      <c r="F9" s="8"/>
      <c r="G9" s="4"/>
      <c r="H9" s="4"/>
    </row>
    <row r="10" spans="1:15" x14ac:dyDescent="0.25">
      <c r="E10" s="17"/>
      <c r="F10" s="18"/>
      <c r="G10" s="19"/>
      <c r="H10" s="20">
        <f>SUBTOTAL(9,H6:H9)</f>
        <v>0</v>
      </c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31" t="s">
        <v>44</v>
      </c>
      <c r="E14" s="31">
        <v>8</v>
      </c>
      <c r="F14" s="32" t="s">
        <v>37</v>
      </c>
      <c r="G14" s="21">
        <v>1200</v>
      </c>
      <c r="H14" s="33">
        <f t="shared" si="0"/>
        <v>9600</v>
      </c>
    </row>
    <row r="15" spans="1:15" ht="30" x14ac:dyDescent="0.25">
      <c r="D15" s="6" t="s">
        <v>51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36</v>
      </c>
      <c r="F17" s="8" t="s">
        <v>33</v>
      </c>
      <c r="G17" s="14">
        <f>VLOOKUP($A$4,zone_lu,4)</f>
        <v>95</v>
      </c>
      <c r="H17" s="16">
        <f t="shared" si="0"/>
        <v>3420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400</v>
      </c>
      <c r="H20" s="16">
        <f t="shared" si="0"/>
        <v>3200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95</v>
      </c>
      <c r="H22" s="16">
        <f t="shared" si="0"/>
        <v>1520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48</v>
      </c>
      <c r="F27" s="32" t="s">
        <v>33</v>
      </c>
      <c r="G27" s="5">
        <f>VLOOKUP($A$4,zone_lu,4)</f>
        <v>95</v>
      </c>
      <c r="H27" s="42">
        <f t="shared" si="1"/>
        <v>4560</v>
      </c>
    </row>
    <row r="28" spans="2:8" x14ac:dyDescent="0.25">
      <c r="E28" s="17"/>
      <c r="F28" s="18"/>
      <c r="G28" s="19"/>
      <c r="H28" s="20">
        <f>SUBTOTAL(9,H12:H27)</f>
        <v>24500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24500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0.11</v>
      </c>
      <c r="F32" s="8"/>
      <c r="G32" s="14"/>
      <c r="H32" s="16">
        <f>ROUND(H30*E32,0)</f>
        <v>2695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1088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354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28637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x14ac:dyDescent="0.25">
      <c r="A2" s="13" t="s">
        <v>4</v>
      </c>
    </row>
    <row r="3" spans="1:15" x14ac:dyDescent="0.25">
      <c r="A3" s="13" t="s">
        <v>26</v>
      </c>
    </row>
    <row r="4" spans="1:15" x14ac:dyDescent="0.25">
      <c r="A4" s="44">
        <v>6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E7"/>
      <c r="F7" s="8"/>
      <c r="G7" s="3"/>
      <c r="H7" s="37" t="s">
        <v>76</v>
      </c>
    </row>
    <row r="8" spans="1:15" x14ac:dyDescent="0.25">
      <c r="D8" s="13" t="s">
        <v>32</v>
      </c>
      <c r="E8"/>
      <c r="F8" s="8"/>
      <c r="G8" s="3"/>
      <c r="H8" s="4"/>
    </row>
    <row r="9" spans="1:15" x14ac:dyDescent="0.25">
      <c r="D9" s="13" t="s">
        <v>34</v>
      </c>
      <c r="E9"/>
      <c r="F9" s="8"/>
      <c r="G9" s="4"/>
      <c r="H9" s="4"/>
    </row>
    <row r="10" spans="1:15" x14ac:dyDescent="0.25">
      <c r="E10" s="17"/>
      <c r="F10" s="18"/>
      <c r="G10" s="19"/>
      <c r="H10" s="20">
        <f>SUBTOTAL(9,H6:H9)</f>
        <v>0</v>
      </c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31" t="s">
        <v>44</v>
      </c>
      <c r="E14" s="31">
        <v>8</v>
      </c>
      <c r="F14" s="32" t="s">
        <v>37</v>
      </c>
      <c r="G14" s="21">
        <v>1200</v>
      </c>
      <c r="H14" s="33">
        <f t="shared" si="0"/>
        <v>9600</v>
      </c>
    </row>
    <row r="15" spans="1:15" ht="30" x14ac:dyDescent="0.25">
      <c r="D15" s="6" t="s">
        <v>51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36</v>
      </c>
      <c r="F17" s="8" t="s">
        <v>33</v>
      </c>
      <c r="G17" s="14">
        <f>VLOOKUP($A$4,zone_lu,4)</f>
        <v>85</v>
      </c>
      <c r="H17" s="16">
        <f t="shared" si="0"/>
        <v>3060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400</v>
      </c>
      <c r="H20" s="16">
        <f t="shared" si="0"/>
        <v>3200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85</v>
      </c>
      <c r="H22" s="16">
        <f t="shared" si="0"/>
        <v>1360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48</v>
      </c>
      <c r="F27" s="32" t="s">
        <v>33</v>
      </c>
      <c r="G27" s="5">
        <f>VLOOKUP($A$4,zone_lu,4)</f>
        <v>85</v>
      </c>
      <c r="H27" s="42">
        <f t="shared" si="1"/>
        <v>4080</v>
      </c>
    </row>
    <row r="28" spans="2:8" x14ac:dyDescent="0.25">
      <c r="E28" s="17"/>
      <c r="F28" s="18"/>
      <c r="G28" s="19"/>
      <c r="H28" s="20">
        <f>SUBTOTAL(9,H12:H27)</f>
        <v>23500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23500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0.09</v>
      </c>
      <c r="F32" s="8"/>
      <c r="G32" s="14"/>
      <c r="H32" s="16">
        <f>ROUND(H30*E32,0)</f>
        <v>2115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1025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333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26973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x14ac:dyDescent="0.25">
      <c r="A2" s="13" t="s">
        <v>4</v>
      </c>
    </row>
    <row r="3" spans="1:15" x14ac:dyDescent="0.25">
      <c r="A3" s="13" t="s">
        <v>26</v>
      </c>
    </row>
    <row r="4" spans="1:15" x14ac:dyDescent="0.25">
      <c r="A4" s="44">
        <v>9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E7"/>
      <c r="F7" s="8"/>
      <c r="G7" s="3"/>
      <c r="H7" s="37" t="s">
        <v>76</v>
      </c>
    </row>
    <row r="8" spans="1:15" x14ac:dyDescent="0.25">
      <c r="D8" s="13" t="s">
        <v>32</v>
      </c>
      <c r="E8"/>
      <c r="F8" s="8"/>
      <c r="G8" s="3"/>
      <c r="H8" s="4"/>
    </row>
    <row r="9" spans="1:15" x14ac:dyDescent="0.25">
      <c r="D9" s="13" t="s">
        <v>34</v>
      </c>
      <c r="E9"/>
      <c r="F9" s="8"/>
      <c r="G9" s="4"/>
      <c r="H9" s="4"/>
    </row>
    <row r="10" spans="1:15" x14ac:dyDescent="0.25">
      <c r="E10" s="17"/>
      <c r="F10" s="18"/>
      <c r="G10" s="19"/>
      <c r="H10" s="20">
        <f>SUBTOTAL(9,H6:H9)</f>
        <v>0</v>
      </c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31" t="s">
        <v>44</v>
      </c>
      <c r="E14" s="31">
        <v>8</v>
      </c>
      <c r="F14" s="32" t="s">
        <v>37</v>
      </c>
      <c r="G14" s="21">
        <v>1200</v>
      </c>
      <c r="H14" s="33">
        <f t="shared" si="0"/>
        <v>9600</v>
      </c>
    </row>
    <row r="15" spans="1:15" ht="30" x14ac:dyDescent="0.25">
      <c r="D15" s="6" t="s">
        <v>51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36</v>
      </c>
      <c r="F17" s="8" t="s">
        <v>33</v>
      </c>
      <c r="G17" s="14">
        <f>VLOOKUP($A$4,zone_lu,4)</f>
        <v>85</v>
      </c>
      <c r="H17" s="16">
        <f t="shared" si="0"/>
        <v>3060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400</v>
      </c>
      <c r="H20" s="16">
        <f t="shared" si="0"/>
        <v>3200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85</v>
      </c>
      <c r="H22" s="16">
        <f t="shared" si="0"/>
        <v>1360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48</v>
      </c>
      <c r="F27" s="32" t="s">
        <v>33</v>
      </c>
      <c r="G27" s="5">
        <f>VLOOKUP($A$4,zone_lu,4)</f>
        <v>85</v>
      </c>
      <c r="H27" s="42">
        <f t="shared" si="1"/>
        <v>4080</v>
      </c>
    </row>
    <row r="28" spans="2:8" x14ac:dyDescent="0.25">
      <c r="E28" s="17"/>
      <c r="F28" s="18"/>
      <c r="G28" s="19"/>
      <c r="H28" s="20">
        <f>SUBTOTAL(9,H12:H27)</f>
        <v>23500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23500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0.09</v>
      </c>
      <c r="F32" s="8"/>
      <c r="G32" s="14"/>
      <c r="H32" s="16">
        <f>ROUND(H30*E32,0)</f>
        <v>2115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1025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333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26973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x14ac:dyDescent="0.25">
      <c r="A2" s="13" t="s">
        <v>4</v>
      </c>
    </row>
    <row r="3" spans="1:15" x14ac:dyDescent="0.25">
      <c r="A3" s="13" t="s">
        <v>26</v>
      </c>
    </row>
    <row r="4" spans="1:15" x14ac:dyDescent="0.25">
      <c r="A4" s="44">
        <v>10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E7"/>
      <c r="F7" s="8"/>
      <c r="G7" s="3"/>
      <c r="H7" s="37" t="s">
        <v>76</v>
      </c>
    </row>
    <row r="8" spans="1:15" x14ac:dyDescent="0.25">
      <c r="D8" s="13" t="s">
        <v>32</v>
      </c>
      <c r="E8"/>
      <c r="F8" s="8"/>
      <c r="G8" s="3"/>
      <c r="H8" s="4"/>
    </row>
    <row r="9" spans="1:15" x14ac:dyDescent="0.25">
      <c r="D9" s="13" t="s">
        <v>34</v>
      </c>
      <c r="E9"/>
      <c r="F9" s="8"/>
      <c r="G9" s="4"/>
      <c r="H9" s="4"/>
    </row>
    <row r="10" spans="1:15" x14ac:dyDescent="0.25">
      <c r="E10" s="17"/>
      <c r="F10" s="18"/>
      <c r="G10" s="19"/>
      <c r="H10" s="20">
        <f>SUBTOTAL(9,H6:H9)</f>
        <v>0</v>
      </c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31" t="s">
        <v>44</v>
      </c>
      <c r="E14" s="31">
        <v>8</v>
      </c>
      <c r="F14" s="32" t="s">
        <v>37</v>
      </c>
      <c r="G14" s="21">
        <v>1200</v>
      </c>
      <c r="H14" s="33">
        <f t="shared" si="0"/>
        <v>9600</v>
      </c>
    </row>
    <row r="15" spans="1:15" ht="30" x14ac:dyDescent="0.25">
      <c r="D15" s="6" t="s">
        <v>51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36</v>
      </c>
      <c r="F17" s="8" t="s">
        <v>33</v>
      </c>
      <c r="G17" s="14">
        <f>VLOOKUP($A$4,zone_lu,4)</f>
        <v>70</v>
      </c>
      <c r="H17" s="16">
        <f t="shared" si="0"/>
        <v>2520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400</v>
      </c>
      <c r="H20" s="16">
        <f t="shared" si="0"/>
        <v>3200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70</v>
      </c>
      <c r="H22" s="16">
        <f t="shared" si="0"/>
        <v>1120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48</v>
      </c>
      <c r="F27" s="32" t="s">
        <v>33</v>
      </c>
      <c r="G27" s="5">
        <f>VLOOKUP($A$4,zone_lu,4)</f>
        <v>70</v>
      </c>
      <c r="H27" s="42">
        <f t="shared" si="1"/>
        <v>3360</v>
      </c>
    </row>
    <row r="28" spans="2:8" x14ac:dyDescent="0.25">
      <c r="E28" s="17"/>
      <c r="F28" s="18"/>
      <c r="G28" s="19"/>
      <c r="H28" s="20">
        <f>SUBTOTAL(9,H12:H27)</f>
        <v>22000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22000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0.09</v>
      </c>
      <c r="F32" s="8"/>
      <c r="G32" s="14"/>
      <c r="H32" s="16">
        <f>ROUND(H30*E32,0)</f>
        <v>1980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959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312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25251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G21" sqref="G21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x14ac:dyDescent="0.25">
      <c r="A2" s="13" t="s">
        <v>4</v>
      </c>
    </row>
    <row r="3" spans="1:15" x14ac:dyDescent="0.25">
      <c r="A3" s="13" t="s">
        <v>26</v>
      </c>
    </row>
    <row r="4" spans="1:15" x14ac:dyDescent="0.25">
      <c r="A4" s="44">
        <v>12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E7"/>
      <c r="F7" s="8"/>
      <c r="G7" s="3"/>
      <c r="H7" s="37" t="s">
        <v>76</v>
      </c>
    </row>
    <row r="8" spans="1:15" x14ac:dyDescent="0.25">
      <c r="D8" s="13" t="s">
        <v>32</v>
      </c>
      <c r="E8"/>
      <c r="F8" s="8"/>
      <c r="G8" s="3"/>
      <c r="H8" s="4"/>
    </row>
    <row r="9" spans="1:15" x14ac:dyDescent="0.25">
      <c r="D9" s="13" t="s">
        <v>34</v>
      </c>
      <c r="E9"/>
      <c r="F9" s="8"/>
      <c r="G9" s="4"/>
      <c r="H9" s="4"/>
    </row>
    <row r="10" spans="1:15" x14ac:dyDescent="0.25">
      <c r="E10" s="17"/>
      <c r="F10" s="18"/>
      <c r="G10" s="19"/>
      <c r="H10" s="20">
        <f>SUBTOTAL(9,H6:H9)</f>
        <v>0</v>
      </c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31" t="s">
        <v>44</v>
      </c>
      <c r="E14" s="31">
        <v>8</v>
      </c>
      <c r="F14" s="32" t="s">
        <v>37</v>
      </c>
      <c r="G14" s="21">
        <v>1200</v>
      </c>
      <c r="H14" s="33">
        <f t="shared" si="0"/>
        <v>9600</v>
      </c>
    </row>
    <row r="15" spans="1:15" ht="30" x14ac:dyDescent="0.25">
      <c r="D15" s="6" t="s">
        <v>51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36</v>
      </c>
      <c r="F17" s="8" t="s">
        <v>33</v>
      </c>
      <c r="G17" s="14">
        <f>VLOOKUP($A$4,zone_lu,4)</f>
        <v>65</v>
      </c>
      <c r="H17" s="16">
        <f t="shared" si="0"/>
        <v>2340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400</v>
      </c>
      <c r="H20" s="16">
        <f t="shared" si="0"/>
        <v>3200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65</v>
      </c>
      <c r="H22" s="16">
        <f t="shared" si="0"/>
        <v>1040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48</v>
      </c>
      <c r="F27" s="32" t="s">
        <v>33</v>
      </c>
      <c r="G27" s="5">
        <f>VLOOKUP($A$4,zone_lu,4)</f>
        <v>65</v>
      </c>
      <c r="H27" s="42">
        <f t="shared" si="1"/>
        <v>3120</v>
      </c>
    </row>
    <row r="28" spans="2:8" x14ac:dyDescent="0.25">
      <c r="E28" s="17"/>
      <c r="F28" s="18"/>
      <c r="G28" s="19"/>
      <c r="H28" s="20">
        <f>SUBTOTAL(9,H12:H27)</f>
        <v>21500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21500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0.09</v>
      </c>
      <c r="F32" s="8"/>
      <c r="G32" s="14"/>
      <c r="H32" s="16">
        <f>ROUND(H30*E32,0)</f>
        <v>1935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937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305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24677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/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ht="14.45" x14ac:dyDescent="0.3">
      <c r="A2" s="13" t="s">
        <v>4</v>
      </c>
    </row>
    <row r="3" spans="1:15" ht="14.45" x14ac:dyDescent="0.3">
      <c r="A3" s="13" t="s">
        <v>26</v>
      </c>
    </row>
    <row r="4" spans="1:15" x14ac:dyDescent="0.25">
      <c r="A4" s="44">
        <v>3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/>
      <c r="F8" s="8"/>
      <c r="G8" s="3"/>
      <c r="H8" s="37" t="s">
        <v>76</v>
      </c>
    </row>
    <row r="9" spans="1:15" x14ac:dyDescent="0.25">
      <c r="D9" s="13" t="s">
        <v>34</v>
      </c>
      <c r="E9"/>
      <c r="F9" s="8"/>
      <c r="G9" s="3"/>
      <c r="H9" s="4"/>
    </row>
    <row r="10" spans="1:15" x14ac:dyDescent="0.25">
      <c r="E10"/>
      <c r="F10" s="8"/>
      <c r="G10" s="4"/>
      <c r="H10" s="4"/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8" t="s">
        <v>37</v>
      </c>
      <c r="G14" s="21"/>
      <c r="H14" s="36" t="s">
        <v>75</v>
      </c>
    </row>
    <row r="15" spans="1:15" ht="30" x14ac:dyDescent="0.25">
      <c r="D15" s="6" t="s">
        <v>53</v>
      </c>
      <c r="E15" s="31"/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36</v>
      </c>
      <c r="F17" s="8" t="s">
        <v>33</v>
      </c>
      <c r="G17" s="14">
        <f>VLOOKUP($A$4,zone_lu,4)</f>
        <v>95</v>
      </c>
      <c r="H17" s="16">
        <f t="shared" si="0"/>
        <v>3420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95</v>
      </c>
      <c r="H22" s="16">
        <f t="shared" si="0"/>
        <v>1520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48</v>
      </c>
      <c r="F27" s="32" t="s">
        <v>33</v>
      </c>
      <c r="G27" s="5">
        <f>VLOOKUP($A$4,zone_lu,4)</f>
        <v>95</v>
      </c>
      <c r="H27" s="42">
        <f t="shared" si="1"/>
        <v>4560</v>
      </c>
    </row>
    <row r="28" spans="2:8" x14ac:dyDescent="0.25">
      <c r="E28" s="17"/>
      <c r="F28" s="18"/>
      <c r="G28" s="19"/>
      <c r="H28" s="20">
        <f>SUBTOTAL(9,H12:H27)</f>
        <v>12700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12700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0.12</v>
      </c>
      <c r="F32" s="8"/>
      <c r="G32" s="14"/>
      <c r="H32" s="16">
        <f>ROUND(H30*E32,0)</f>
        <v>1524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569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185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/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x14ac:dyDescent="0.25">
      <c r="A2" s="13" t="s">
        <v>4</v>
      </c>
    </row>
    <row r="3" spans="1:15" x14ac:dyDescent="0.25">
      <c r="A3" s="13" t="s">
        <v>26</v>
      </c>
    </row>
    <row r="4" spans="1:15" x14ac:dyDescent="0.25">
      <c r="A4" s="44">
        <v>4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E7"/>
      <c r="F7" s="8"/>
      <c r="G7" s="3"/>
      <c r="H7" s="37" t="s">
        <v>76</v>
      </c>
    </row>
    <row r="8" spans="1:15" x14ac:dyDescent="0.25">
      <c r="D8" s="13" t="s">
        <v>32</v>
      </c>
      <c r="E8"/>
      <c r="F8" s="8"/>
      <c r="G8" s="3"/>
      <c r="H8" s="4"/>
    </row>
    <row r="9" spans="1:15" x14ac:dyDescent="0.25">
      <c r="D9" s="13" t="s">
        <v>34</v>
      </c>
      <c r="E9"/>
      <c r="F9" s="8"/>
      <c r="G9" s="4"/>
      <c r="H9" s="4"/>
    </row>
    <row r="10" spans="1:15" x14ac:dyDescent="0.25">
      <c r="E10" s="17"/>
      <c r="F10" s="18"/>
      <c r="G10" s="19"/>
      <c r="H10" s="20">
        <f>SUBTOTAL(9,H6:H9)</f>
        <v>0</v>
      </c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8" t="s">
        <v>37</v>
      </c>
      <c r="G14" s="21"/>
      <c r="H14" s="36" t="s">
        <v>75</v>
      </c>
    </row>
    <row r="15" spans="1:15" ht="30" x14ac:dyDescent="0.25">
      <c r="D15" s="6" t="s">
        <v>53</v>
      </c>
      <c r="E15" s="31"/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36</v>
      </c>
      <c r="F17" s="8" t="s">
        <v>33</v>
      </c>
      <c r="G17" s="14">
        <f>VLOOKUP($A$4,zone_lu,4)</f>
        <v>95</v>
      </c>
      <c r="H17" s="16">
        <f t="shared" si="0"/>
        <v>3420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95</v>
      </c>
      <c r="H22" s="16">
        <f t="shared" si="0"/>
        <v>1520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48</v>
      </c>
      <c r="F27" s="32" t="s">
        <v>33</v>
      </c>
      <c r="G27" s="5">
        <f>VLOOKUP($A$4,zone_lu,4)</f>
        <v>95</v>
      </c>
      <c r="H27" s="42">
        <f t="shared" si="1"/>
        <v>4560</v>
      </c>
    </row>
    <row r="28" spans="2:8" x14ac:dyDescent="0.25">
      <c r="E28" s="17"/>
      <c r="F28" s="18"/>
      <c r="G28" s="19"/>
      <c r="H28" s="20">
        <f>SUBTOTAL(9,H12:H27)</f>
        <v>12700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12700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0.11</v>
      </c>
      <c r="F32" s="8"/>
      <c r="G32" s="14"/>
      <c r="H32" s="16">
        <f>ROUND(H30*E32,0)</f>
        <v>1397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564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183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/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5:G23"/>
  <sheetViews>
    <sheetView workbookViewId="0"/>
  </sheetViews>
  <sheetFormatPr defaultRowHeight="15" x14ac:dyDescent="0.25"/>
  <cols>
    <col min="1" max="2" width="4.7109375" customWidth="1"/>
    <col min="3" max="3" width="17" bestFit="1" customWidth="1"/>
    <col min="4" max="4" width="17.5703125" customWidth="1"/>
    <col min="5" max="5" width="18" customWidth="1"/>
    <col min="6" max="6" width="29.7109375" customWidth="1"/>
  </cols>
  <sheetData>
    <row r="5" spans="1:6" ht="14.45" x14ac:dyDescent="0.3">
      <c r="A5" t="s">
        <v>29</v>
      </c>
      <c r="D5" t="s">
        <v>28</v>
      </c>
      <c r="E5" t="s">
        <v>27</v>
      </c>
      <c r="F5" t="s">
        <v>26</v>
      </c>
    </row>
    <row r="6" spans="1:6" ht="14.45" x14ac:dyDescent="0.3">
      <c r="B6" t="s">
        <v>25</v>
      </c>
    </row>
    <row r="7" spans="1:6" ht="28.9" x14ac:dyDescent="0.3">
      <c r="C7" t="s">
        <v>4</v>
      </c>
      <c r="D7" s="1" t="s">
        <v>18</v>
      </c>
      <c r="E7" s="1" t="s">
        <v>24</v>
      </c>
      <c r="F7" s="1" t="s">
        <v>22</v>
      </c>
    </row>
    <row r="8" spans="1:6" ht="28.9" x14ac:dyDescent="0.3">
      <c r="C8" t="s">
        <v>15</v>
      </c>
      <c r="D8" s="1" t="s">
        <v>23</v>
      </c>
      <c r="E8" s="1" t="s">
        <v>23</v>
      </c>
      <c r="F8" s="1" t="s">
        <v>22</v>
      </c>
    </row>
    <row r="9" spans="1:6" ht="43.15" x14ac:dyDescent="0.3">
      <c r="C9" s="2" t="s">
        <v>13</v>
      </c>
      <c r="D9" s="1" t="s">
        <v>21</v>
      </c>
      <c r="E9" s="1" t="s">
        <v>21</v>
      </c>
      <c r="F9" s="1" t="s">
        <v>20</v>
      </c>
    </row>
    <row r="10" spans="1:6" ht="14.45" x14ac:dyDescent="0.3">
      <c r="B10" t="s">
        <v>19</v>
      </c>
      <c r="D10" s="1"/>
      <c r="E10" s="1"/>
      <c r="F10" s="1"/>
    </row>
    <row r="11" spans="1:6" ht="28.9" x14ac:dyDescent="0.3">
      <c r="C11" t="s">
        <v>4</v>
      </c>
      <c r="D11" s="1" t="s">
        <v>18</v>
      </c>
      <c r="E11" s="1" t="s">
        <v>17</v>
      </c>
      <c r="F11" s="1" t="s">
        <v>16</v>
      </c>
    </row>
    <row r="12" spans="1:6" ht="28.9" x14ac:dyDescent="0.3">
      <c r="C12" t="s">
        <v>15</v>
      </c>
      <c r="D12" s="1" t="s">
        <v>12</v>
      </c>
      <c r="E12" s="1" t="s">
        <v>12</v>
      </c>
      <c r="F12" s="1" t="s">
        <v>14</v>
      </c>
    </row>
    <row r="13" spans="1:6" ht="28.9" x14ac:dyDescent="0.3">
      <c r="C13" s="2" t="s">
        <v>13</v>
      </c>
      <c r="D13" s="1" t="s">
        <v>12</v>
      </c>
      <c r="E13" s="1" t="s">
        <v>12</v>
      </c>
      <c r="F13" s="1" t="s">
        <v>11</v>
      </c>
    </row>
    <row r="14" spans="1:6" ht="14.45" x14ac:dyDescent="0.3">
      <c r="B14" t="s">
        <v>10</v>
      </c>
      <c r="D14" s="1"/>
      <c r="E14" s="1"/>
      <c r="F14" s="1"/>
    </row>
    <row r="15" spans="1:6" ht="43.15" x14ac:dyDescent="0.3">
      <c r="C15" t="s">
        <v>4</v>
      </c>
      <c r="D15" s="1"/>
      <c r="E15" s="1" t="s">
        <v>9</v>
      </c>
      <c r="F15" s="1" t="s">
        <v>8</v>
      </c>
    </row>
    <row r="16" spans="1:6" ht="43.15" x14ac:dyDescent="0.3">
      <c r="C16" t="s">
        <v>3</v>
      </c>
      <c r="D16" s="1"/>
      <c r="E16" s="1" t="s">
        <v>9</v>
      </c>
      <c r="F16" s="1" t="s">
        <v>8</v>
      </c>
    </row>
    <row r="21" spans="1:7" x14ac:dyDescent="0.25">
      <c r="A21" t="s">
        <v>7</v>
      </c>
      <c r="F21" t="s">
        <v>6</v>
      </c>
      <c r="G21" t="s">
        <v>5</v>
      </c>
    </row>
    <row r="22" spans="1:7" x14ac:dyDescent="0.25">
      <c r="C22" t="s">
        <v>4</v>
      </c>
      <c r="E22" t="s">
        <v>2</v>
      </c>
      <c r="F22" t="s">
        <v>1</v>
      </c>
      <c r="G22" t="s">
        <v>0</v>
      </c>
    </row>
    <row r="23" spans="1:7" x14ac:dyDescent="0.25">
      <c r="C23" t="s">
        <v>3</v>
      </c>
      <c r="E23" t="s">
        <v>2</v>
      </c>
      <c r="F23" t="s">
        <v>1</v>
      </c>
      <c r="G23" t="s">
        <v>0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x14ac:dyDescent="0.25">
      <c r="A2" s="13" t="s">
        <v>4</v>
      </c>
    </row>
    <row r="3" spans="1:15" x14ac:dyDescent="0.25">
      <c r="A3" s="13" t="s">
        <v>26</v>
      </c>
    </row>
    <row r="4" spans="1:15" x14ac:dyDescent="0.25">
      <c r="A4" s="44">
        <v>6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E7"/>
      <c r="F7" s="8"/>
      <c r="G7" s="3"/>
      <c r="H7" s="37" t="s">
        <v>76</v>
      </c>
    </row>
    <row r="8" spans="1:15" x14ac:dyDescent="0.25">
      <c r="D8" s="13" t="s">
        <v>32</v>
      </c>
      <c r="E8"/>
      <c r="F8" s="8"/>
      <c r="G8" s="3"/>
      <c r="H8" s="4"/>
    </row>
    <row r="9" spans="1:15" x14ac:dyDescent="0.25">
      <c r="D9" s="13" t="s">
        <v>34</v>
      </c>
      <c r="E9"/>
      <c r="F9" s="8"/>
      <c r="G9" s="4"/>
      <c r="H9" s="4"/>
    </row>
    <row r="10" spans="1:15" x14ac:dyDescent="0.25">
      <c r="E10" s="17"/>
      <c r="F10" s="18"/>
      <c r="G10" s="19"/>
      <c r="H10" s="20">
        <f>SUBTOTAL(9,H6:H9)</f>
        <v>0</v>
      </c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8" t="s">
        <v>37</v>
      </c>
      <c r="G14" s="21"/>
      <c r="H14" s="36" t="s">
        <v>75</v>
      </c>
    </row>
    <row r="15" spans="1:15" ht="30" x14ac:dyDescent="0.25">
      <c r="D15" s="6" t="s">
        <v>53</v>
      </c>
      <c r="E15" s="31"/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36</v>
      </c>
      <c r="F17" s="8" t="s">
        <v>33</v>
      </c>
      <c r="G17" s="14">
        <f>VLOOKUP($A$4,zone_lu,4)</f>
        <v>85</v>
      </c>
      <c r="H17" s="16">
        <f t="shared" si="0"/>
        <v>3060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85</v>
      </c>
      <c r="H22" s="16">
        <f t="shared" si="0"/>
        <v>1360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48</v>
      </c>
      <c r="F27" s="32" t="s">
        <v>33</v>
      </c>
      <c r="G27" s="5">
        <f>VLOOKUP($A$4,zone_lu,4)</f>
        <v>85</v>
      </c>
      <c r="H27" s="42">
        <f t="shared" si="1"/>
        <v>4080</v>
      </c>
    </row>
    <row r="28" spans="2:8" x14ac:dyDescent="0.25">
      <c r="E28" s="17"/>
      <c r="F28" s="18"/>
      <c r="G28" s="19"/>
      <c r="H28" s="20">
        <f>SUBTOTAL(9,H12:H27)</f>
        <v>11700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11700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0.09</v>
      </c>
      <c r="F32" s="8"/>
      <c r="G32" s="14"/>
      <c r="H32" s="16">
        <f>ROUND(H30*E32,0)</f>
        <v>1053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510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166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/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x14ac:dyDescent="0.25">
      <c r="A2" s="13" t="s">
        <v>4</v>
      </c>
    </row>
    <row r="3" spans="1:15" x14ac:dyDescent="0.25">
      <c r="A3" s="13" t="s">
        <v>26</v>
      </c>
    </row>
    <row r="4" spans="1:15" x14ac:dyDescent="0.25">
      <c r="A4" s="44">
        <v>9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E7"/>
      <c r="F7" s="8"/>
      <c r="G7" s="3"/>
      <c r="H7" s="37" t="s">
        <v>76</v>
      </c>
    </row>
    <row r="8" spans="1:15" x14ac:dyDescent="0.25">
      <c r="D8" s="13" t="s">
        <v>32</v>
      </c>
      <c r="E8"/>
      <c r="F8" s="8"/>
      <c r="G8" s="3"/>
      <c r="H8" s="4"/>
    </row>
    <row r="9" spans="1:15" x14ac:dyDescent="0.25">
      <c r="D9" s="13" t="s">
        <v>34</v>
      </c>
      <c r="E9"/>
      <c r="F9" s="8"/>
      <c r="G9" s="4"/>
      <c r="H9" s="4"/>
    </row>
    <row r="10" spans="1:15" x14ac:dyDescent="0.25">
      <c r="E10" s="17"/>
      <c r="F10" s="18"/>
      <c r="G10" s="19"/>
      <c r="H10" s="20">
        <f>SUBTOTAL(9,H6:H9)</f>
        <v>0</v>
      </c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8" t="s">
        <v>37</v>
      </c>
      <c r="G14" s="21"/>
      <c r="H14" s="36" t="s">
        <v>75</v>
      </c>
    </row>
    <row r="15" spans="1:15" ht="30" x14ac:dyDescent="0.25">
      <c r="D15" s="6" t="s">
        <v>53</v>
      </c>
      <c r="E15" s="31"/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36</v>
      </c>
      <c r="F17" s="8" t="s">
        <v>33</v>
      </c>
      <c r="G17" s="14">
        <f>VLOOKUP($A$4,zone_lu,4)</f>
        <v>85</v>
      </c>
      <c r="H17" s="16">
        <f t="shared" si="0"/>
        <v>3060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85</v>
      </c>
      <c r="H22" s="16">
        <f t="shared" si="0"/>
        <v>1360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48</v>
      </c>
      <c r="F27" s="32" t="s">
        <v>33</v>
      </c>
      <c r="G27" s="5">
        <f>VLOOKUP($A$4,zone_lu,4)</f>
        <v>85</v>
      </c>
      <c r="H27" s="42">
        <f t="shared" si="1"/>
        <v>4080</v>
      </c>
    </row>
    <row r="28" spans="2:8" x14ac:dyDescent="0.25">
      <c r="E28" s="17"/>
      <c r="F28" s="18"/>
      <c r="G28" s="19"/>
      <c r="H28" s="20">
        <f>SUBTOTAL(9,H12:H27)</f>
        <v>11700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11700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0.09</v>
      </c>
      <c r="F32" s="8"/>
      <c r="G32" s="14"/>
      <c r="H32" s="16">
        <f>ROUND(H30*E32,0)</f>
        <v>1053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510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166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/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x14ac:dyDescent="0.25">
      <c r="A2" s="13" t="s">
        <v>4</v>
      </c>
    </row>
    <row r="3" spans="1:15" x14ac:dyDescent="0.25">
      <c r="A3" s="13" t="s">
        <v>26</v>
      </c>
    </row>
    <row r="4" spans="1:15" x14ac:dyDescent="0.25">
      <c r="A4" s="44">
        <v>10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E7"/>
      <c r="F7" s="8"/>
      <c r="G7" s="3"/>
      <c r="H7" s="37" t="s">
        <v>76</v>
      </c>
    </row>
    <row r="8" spans="1:15" x14ac:dyDescent="0.25">
      <c r="D8" s="13" t="s">
        <v>32</v>
      </c>
      <c r="E8"/>
      <c r="F8" s="8"/>
      <c r="G8" s="3"/>
      <c r="H8" s="4"/>
    </row>
    <row r="9" spans="1:15" x14ac:dyDescent="0.25">
      <c r="D9" s="13" t="s">
        <v>34</v>
      </c>
      <c r="E9"/>
      <c r="F9" s="8"/>
      <c r="G9" s="4"/>
      <c r="H9" s="4"/>
    </row>
    <row r="10" spans="1:15" x14ac:dyDescent="0.25">
      <c r="E10" s="17"/>
      <c r="F10" s="18"/>
      <c r="G10" s="19"/>
      <c r="H10" s="20">
        <f>SUBTOTAL(9,H6:H9)</f>
        <v>0</v>
      </c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8" t="s">
        <v>37</v>
      </c>
      <c r="G14" s="21"/>
      <c r="H14" s="36" t="s">
        <v>75</v>
      </c>
    </row>
    <row r="15" spans="1:15" ht="30" x14ac:dyDescent="0.25">
      <c r="D15" s="6" t="s">
        <v>53</v>
      </c>
      <c r="E15" s="31"/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36</v>
      </c>
      <c r="F17" s="8" t="s">
        <v>33</v>
      </c>
      <c r="G17" s="14">
        <f>VLOOKUP($A$4,zone_lu,4)</f>
        <v>70</v>
      </c>
      <c r="H17" s="16">
        <f t="shared" si="0"/>
        <v>2520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70</v>
      </c>
      <c r="H22" s="16">
        <f t="shared" si="0"/>
        <v>1120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48</v>
      </c>
      <c r="F27" s="32" t="s">
        <v>33</v>
      </c>
      <c r="G27" s="5">
        <f>VLOOKUP($A$4,zone_lu,4)</f>
        <v>70</v>
      </c>
      <c r="H27" s="42">
        <f t="shared" si="1"/>
        <v>3360</v>
      </c>
    </row>
    <row r="28" spans="2:8" x14ac:dyDescent="0.25">
      <c r="E28" s="17"/>
      <c r="F28" s="18"/>
      <c r="G28" s="19"/>
      <c r="H28" s="20">
        <f>SUBTOTAL(9,H12:H27)</f>
        <v>10200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10200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0.09</v>
      </c>
      <c r="F32" s="8"/>
      <c r="G32" s="14"/>
      <c r="H32" s="16">
        <f>ROUND(H30*E32,0)</f>
        <v>918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445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145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/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x14ac:dyDescent="0.25">
      <c r="A2" s="13" t="s">
        <v>4</v>
      </c>
    </row>
    <row r="3" spans="1:15" x14ac:dyDescent="0.25">
      <c r="A3" s="13" t="s">
        <v>26</v>
      </c>
    </row>
    <row r="4" spans="1:15" x14ac:dyDescent="0.25">
      <c r="A4" s="44">
        <v>12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E7"/>
      <c r="F7" s="8"/>
      <c r="G7" s="3"/>
      <c r="H7" s="37" t="s">
        <v>76</v>
      </c>
    </row>
    <row r="8" spans="1:15" x14ac:dyDescent="0.25">
      <c r="D8" s="13" t="s">
        <v>32</v>
      </c>
      <c r="E8"/>
      <c r="F8" s="8"/>
      <c r="G8" s="3"/>
      <c r="H8" s="4"/>
    </row>
    <row r="9" spans="1:15" x14ac:dyDescent="0.25">
      <c r="D9" s="13" t="s">
        <v>34</v>
      </c>
      <c r="E9"/>
      <c r="F9" s="8"/>
      <c r="G9" s="4"/>
      <c r="H9" s="4"/>
    </row>
    <row r="10" spans="1:15" x14ac:dyDescent="0.25">
      <c r="E10" s="17"/>
      <c r="F10" s="18"/>
      <c r="G10" s="19"/>
      <c r="H10" s="20">
        <f>SUBTOTAL(9,H6:H9)</f>
        <v>0</v>
      </c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8" t="s">
        <v>37</v>
      </c>
      <c r="G14" s="21"/>
      <c r="H14" s="36" t="s">
        <v>75</v>
      </c>
    </row>
    <row r="15" spans="1:15" ht="30" x14ac:dyDescent="0.25">
      <c r="D15" s="6" t="s">
        <v>53</v>
      </c>
      <c r="E15" s="31"/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36</v>
      </c>
      <c r="F17" s="8" t="s">
        <v>33</v>
      </c>
      <c r="G17" s="14">
        <f>VLOOKUP($A$4,zone_lu,4)</f>
        <v>65</v>
      </c>
      <c r="H17" s="16">
        <f t="shared" si="0"/>
        <v>2340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65</v>
      </c>
      <c r="H22" s="16">
        <f t="shared" si="0"/>
        <v>1040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48</v>
      </c>
      <c r="F27" s="32" t="s">
        <v>33</v>
      </c>
      <c r="G27" s="5">
        <f>VLOOKUP($A$4,zone_lu,4)</f>
        <v>65</v>
      </c>
      <c r="H27" s="42">
        <f t="shared" si="1"/>
        <v>3120</v>
      </c>
    </row>
    <row r="28" spans="2:8" x14ac:dyDescent="0.25">
      <c r="E28" s="17"/>
      <c r="F28" s="18"/>
      <c r="G28" s="19"/>
      <c r="H28" s="20">
        <f>SUBTOTAL(9,H12:H27)</f>
        <v>9700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9700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0.09</v>
      </c>
      <c r="F32" s="8"/>
      <c r="G32" s="14"/>
      <c r="H32" s="16">
        <f>ROUND(H30*E32,0)</f>
        <v>873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423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137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/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/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ht="14.45" x14ac:dyDescent="0.3">
      <c r="A2" s="13" t="s">
        <v>4</v>
      </c>
    </row>
    <row r="3" spans="1:15" ht="14.45" x14ac:dyDescent="0.3">
      <c r="A3" s="13" t="s">
        <v>26</v>
      </c>
    </row>
    <row r="4" spans="1:15" x14ac:dyDescent="0.25">
      <c r="A4" s="44">
        <v>3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/>
      <c r="F8" s="8"/>
      <c r="G8" s="3"/>
      <c r="H8" s="37" t="s">
        <v>76</v>
      </c>
    </row>
    <row r="9" spans="1:15" x14ac:dyDescent="0.25">
      <c r="D9" s="13" t="s">
        <v>34</v>
      </c>
      <c r="E9"/>
      <c r="F9" s="8"/>
      <c r="G9" s="3"/>
      <c r="H9" s="4"/>
    </row>
    <row r="10" spans="1:15" x14ac:dyDescent="0.25">
      <c r="E10"/>
      <c r="F10" s="8"/>
      <c r="G10" s="4"/>
      <c r="H10" s="4"/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8" t="s">
        <v>37</v>
      </c>
      <c r="G14" s="21">
        <v>1800</v>
      </c>
      <c r="H14" s="16">
        <f t="shared" si="0"/>
        <v>14400</v>
      </c>
    </row>
    <row r="15" spans="1:15" ht="30" x14ac:dyDescent="0.25">
      <c r="D15" s="6" t="s">
        <v>52</v>
      </c>
      <c r="E15" s="31"/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36</v>
      </c>
      <c r="F17" s="8" t="s">
        <v>33</v>
      </c>
      <c r="G17" s="14">
        <f>VLOOKUP($A$4,zone_lu,4)</f>
        <v>95</v>
      </c>
      <c r="H17" s="16">
        <f t="shared" si="0"/>
        <v>3420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95</v>
      </c>
      <c r="H22" s="16">
        <f t="shared" si="0"/>
        <v>1520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48</v>
      </c>
      <c r="F27" s="32" t="s">
        <v>33</v>
      </c>
      <c r="G27" s="5">
        <f>VLOOKUP($A$4,zone_lu,4)</f>
        <v>95</v>
      </c>
      <c r="H27" s="42">
        <f t="shared" si="1"/>
        <v>4560</v>
      </c>
    </row>
    <row r="28" spans="2:8" x14ac:dyDescent="0.25">
      <c r="E28" s="17"/>
      <c r="F28" s="18"/>
      <c r="G28" s="19"/>
      <c r="H28" s="20">
        <f>SUBTOTAL(9,H12:H27)</f>
        <v>27100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27100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0.12</v>
      </c>
      <c r="F32" s="8"/>
      <c r="G32" s="14"/>
      <c r="H32" s="16">
        <f>ROUND(H30*E32,0)</f>
        <v>3252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1214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395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31961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x14ac:dyDescent="0.25">
      <c r="A2" s="13" t="s">
        <v>4</v>
      </c>
    </row>
    <row r="3" spans="1:15" x14ac:dyDescent="0.25">
      <c r="A3" s="13" t="s">
        <v>26</v>
      </c>
    </row>
    <row r="4" spans="1:15" x14ac:dyDescent="0.25">
      <c r="A4" s="44">
        <v>4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E7"/>
      <c r="F7" s="8"/>
      <c r="G7" s="3"/>
      <c r="H7" s="37" t="s">
        <v>76</v>
      </c>
    </row>
    <row r="8" spans="1:15" x14ac:dyDescent="0.25">
      <c r="D8" s="13" t="s">
        <v>32</v>
      </c>
      <c r="E8"/>
      <c r="F8" s="8"/>
      <c r="G8" s="3"/>
      <c r="H8" s="4"/>
    </row>
    <row r="9" spans="1:15" x14ac:dyDescent="0.25">
      <c r="D9" s="13" t="s">
        <v>34</v>
      </c>
      <c r="E9"/>
      <c r="F9" s="8"/>
      <c r="G9" s="4"/>
      <c r="H9" s="4"/>
    </row>
    <row r="10" spans="1:15" x14ac:dyDescent="0.25">
      <c r="E10" s="17"/>
      <c r="F10" s="18"/>
      <c r="G10" s="19"/>
      <c r="H10" s="20">
        <f>SUBTOTAL(9,H6:H9)</f>
        <v>0</v>
      </c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8" t="s">
        <v>37</v>
      </c>
      <c r="G14" s="21">
        <v>1800</v>
      </c>
      <c r="H14" s="16">
        <f t="shared" si="0"/>
        <v>14400</v>
      </c>
    </row>
    <row r="15" spans="1:15" ht="30" x14ac:dyDescent="0.25">
      <c r="D15" s="6" t="s">
        <v>52</v>
      </c>
      <c r="E15" s="31"/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36</v>
      </c>
      <c r="F17" s="8" t="s">
        <v>33</v>
      </c>
      <c r="G17" s="14">
        <f>VLOOKUP($A$4,zone_lu,4)</f>
        <v>95</v>
      </c>
      <c r="H17" s="16">
        <f t="shared" si="0"/>
        <v>3420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95</v>
      </c>
      <c r="H22" s="16">
        <f t="shared" si="0"/>
        <v>1520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48</v>
      </c>
      <c r="F27" s="32" t="s">
        <v>33</v>
      </c>
      <c r="G27" s="5">
        <f>VLOOKUP($A$4,zone_lu,4)</f>
        <v>95</v>
      </c>
      <c r="H27" s="42">
        <f t="shared" si="1"/>
        <v>4560</v>
      </c>
    </row>
    <row r="28" spans="2:8" x14ac:dyDescent="0.25">
      <c r="E28" s="17"/>
      <c r="F28" s="18"/>
      <c r="G28" s="19"/>
      <c r="H28" s="20">
        <f>SUBTOTAL(9,H12:H27)</f>
        <v>27100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27100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0.11</v>
      </c>
      <c r="F32" s="8"/>
      <c r="G32" s="14"/>
      <c r="H32" s="16">
        <f>ROUND(H30*E32,0)</f>
        <v>2981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1203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391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31675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x14ac:dyDescent="0.25">
      <c r="A2" s="13" t="s">
        <v>4</v>
      </c>
    </row>
    <row r="3" spans="1:15" x14ac:dyDescent="0.25">
      <c r="A3" s="13" t="s">
        <v>26</v>
      </c>
    </row>
    <row r="4" spans="1:15" x14ac:dyDescent="0.25">
      <c r="A4" s="44">
        <v>6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E7"/>
      <c r="F7" s="8"/>
      <c r="G7" s="3"/>
      <c r="H7" s="37" t="s">
        <v>76</v>
      </c>
    </row>
    <row r="8" spans="1:15" x14ac:dyDescent="0.25">
      <c r="D8" s="13" t="s">
        <v>32</v>
      </c>
      <c r="E8"/>
      <c r="F8" s="8"/>
      <c r="G8" s="3"/>
      <c r="H8" s="4"/>
    </row>
    <row r="9" spans="1:15" x14ac:dyDescent="0.25">
      <c r="D9" s="13" t="s">
        <v>34</v>
      </c>
      <c r="E9"/>
      <c r="F9" s="8"/>
      <c r="G9" s="4"/>
      <c r="H9" s="4"/>
    </row>
    <row r="10" spans="1:15" x14ac:dyDescent="0.25">
      <c r="E10" s="17"/>
      <c r="F10" s="18"/>
      <c r="G10" s="19"/>
      <c r="H10" s="20">
        <f>SUBTOTAL(9,H6:H9)</f>
        <v>0</v>
      </c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8" t="s">
        <v>37</v>
      </c>
      <c r="G14" s="21">
        <v>1800</v>
      </c>
      <c r="H14" s="16">
        <f t="shared" si="0"/>
        <v>14400</v>
      </c>
    </row>
    <row r="15" spans="1:15" ht="30" x14ac:dyDescent="0.25">
      <c r="D15" s="6" t="s">
        <v>52</v>
      </c>
      <c r="E15" s="31"/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36</v>
      </c>
      <c r="F17" s="8" t="s">
        <v>33</v>
      </c>
      <c r="G17" s="14">
        <f>VLOOKUP($A$4,zone_lu,4)</f>
        <v>85</v>
      </c>
      <c r="H17" s="16">
        <f t="shared" si="0"/>
        <v>3060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85</v>
      </c>
      <c r="H22" s="16">
        <f t="shared" si="0"/>
        <v>1360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48</v>
      </c>
      <c r="F27" s="32" t="s">
        <v>33</v>
      </c>
      <c r="G27" s="5">
        <f>VLOOKUP($A$4,zone_lu,4)</f>
        <v>85</v>
      </c>
      <c r="H27" s="42">
        <f t="shared" si="1"/>
        <v>4080</v>
      </c>
    </row>
    <row r="28" spans="2:8" x14ac:dyDescent="0.25">
      <c r="E28" s="17"/>
      <c r="F28" s="18"/>
      <c r="G28" s="19"/>
      <c r="H28" s="20">
        <f>SUBTOTAL(9,H12:H27)</f>
        <v>26100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26100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0.09</v>
      </c>
      <c r="F32" s="8"/>
      <c r="G32" s="14"/>
      <c r="H32" s="16">
        <f>ROUND(H30*E32,0)</f>
        <v>2349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1138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370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29957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x14ac:dyDescent="0.25">
      <c r="A2" s="13" t="s">
        <v>4</v>
      </c>
    </row>
    <row r="3" spans="1:15" x14ac:dyDescent="0.25">
      <c r="A3" s="13" t="s">
        <v>26</v>
      </c>
    </row>
    <row r="4" spans="1:15" x14ac:dyDescent="0.25">
      <c r="A4" s="44">
        <v>9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E7"/>
      <c r="F7" s="8"/>
      <c r="G7" s="3"/>
      <c r="H7" s="37" t="s">
        <v>76</v>
      </c>
    </row>
    <row r="8" spans="1:15" x14ac:dyDescent="0.25">
      <c r="D8" s="13" t="s">
        <v>32</v>
      </c>
      <c r="E8"/>
      <c r="F8" s="8"/>
      <c r="G8" s="3"/>
      <c r="H8" s="4"/>
    </row>
    <row r="9" spans="1:15" x14ac:dyDescent="0.25">
      <c r="D9" s="13" t="s">
        <v>34</v>
      </c>
      <c r="E9"/>
      <c r="F9" s="8"/>
      <c r="G9" s="4"/>
      <c r="H9" s="4"/>
    </row>
    <row r="10" spans="1:15" x14ac:dyDescent="0.25">
      <c r="E10" s="17"/>
      <c r="F10" s="18"/>
      <c r="G10" s="19"/>
      <c r="H10" s="20">
        <f>SUBTOTAL(9,H6:H9)</f>
        <v>0</v>
      </c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8" t="s">
        <v>37</v>
      </c>
      <c r="G14" s="21">
        <v>1800</v>
      </c>
      <c r="H14" s="16">
        <f t="shared" si="0"/>
        <v>14400</v>
      </c>
    </row>
    <row r="15" spans="1:15" ht="30" x14ac:dyDescent="0.25">
      <c r="D15" s="6" t="s">
        <v>52</v>
      </c>
      <c r="E15" s="31"/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36</v>
      </c>
      <c r="F17" s="8" t="s">
        <v>33</v>
      </c>
      <c r="G17" s="14">
        <f>VLOOKUP($A$4,zone_lu,4)</f>
        <v>85</v>
      </c>
      <c r="H17" s="16">
        <f t="shared" si="0"/>
        <v>3060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85</v>
      </c>
      <c r="H22" s="16">
        <f t="shared" si="0"/>
        <v>1360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48</v>
      </c>
      <c r="F27" s="32" t="s">
        <v>33</v>
      </c>
      <c r="G27" s="5">
        <f>VLOOKUP($A$4,zone_lu,4)</f>
        <v>85</v>
      </c>
      <c r="H27" s="42">
        <f t="shared" si="1"/>
        <v>4080</v>
      </c>
    </row>
    <row r="28" spans="2:8" x14ac:dyDescent="0.25">
      <c r="E28" s="17"/>
      <c r="F28" s="18"/>
      <c r="G28" s="19"/>
      <c r="H28" s="20">
        <f>SUBTOTAL(9,H12:H27)</f>
        <v>26100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26100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0.09</v>
      </c>
      <c r="F32" s="8"/>
      <c r="G32" s="14"/>
      <c r="H32" s="16">
        <f>ROUND(H30*E32,0)</f>
        <v>2349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1138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370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29957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x14ac:dyDescent="0.25">
      <c r="A2" s="13" t="s">
        <v>4</v>
      </c>
    </row>
    <row r="3" spans="1:15" x14ac:dyDescent="0.25">
      <c r="A3" s="13" t="s">
        <v>26</v>
      </c>
    </row>
    <row r="4" spans="1:15" x14ac:dyDescent="0.25">
      <c r="A4" s="44">
        <v>10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E7"/>
      <c r="F7" s="8"/>
      <c r="G7" s="3"/>
      <c r="H7" s="37" t="s">
        <v>76</v>
      </c>
    </row>
    <row r="8" spans="1:15" x14ac:dyDescent="0.25">
      <c r="D8" s="13" t="s">
        <v>32</v>
      </c>
      <c r="E8"/>
      <c r="F8" s="8"/>
      <c r="G8" s="3"/>
      <c r="H8" s="4"/>
    </row>
    <row r="9" spans="1:15" x14ac:dyDescent="0.25">
      <c r="D9" s="13" t="s">
        <v>34</v>
      </c>
      <c r="E9"/>
      <c r="F9" s="8"/>
      <c r="G9" s="4"/>
      <c r="H9" s="4"/>
    </row>
    <row r="10" spans="1:15" x14ac:dyDescent="0.25">
      <c r="E10" s="17"/>
      <c r="F10" s="18"/>
      <c r="G10" s="19"/>
      <c r="H10" s="20">
        <f>SUBTOTAL(9,H6:H9)</f>
        <v>0</v>
      </c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8" t="s">
        <v>37</v>
      </c>
      <c r="G14" s="21">
        <v>1800</v>
      </c>
      <c r="H14" s="16">
        <f t="shared" si="0"/>
        <v>14400</v>
      </c>
    </row>
    <row r="15" spans="1:15" ht="30" x14ac:dyDescent="0.25">
      <c r="D15" s="6" t="s">
        <v>52</v>
      </c>
      <c r="E15" s="31"/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36</v>
      </c>
      <c r="F17" s="8" t="s">
        <v>33</v>
      </c>
      <c r="G17" s="14">
        <f>VLOOKUP($A$4,zone_lu,4)</f>
        <v>70</v>
      </c>
      <c r="H17" s="16">
        <f t="shared" si="0"/>
        <v>2520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70</v>
      </c>
      <c r="H22" s="16">
        <f t="shared" si="0"/>
        <v>1120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48</v>
      </c>
      <c r="F27" s="32" t="s">
        <v>33</v>
      </c>
      <c r="G27" s="5">
        <f>VLOOKUP($A$4,zone_lu,4)</f>
        <v>70</v>
      </c>
      <c r="H27" s="42">
        <f t="shared" si="1"/>
        <v>3360</v>
      </c>
    </row>
    <row r="28" spans="2:8" x14ac:dyDescent="0.25">
      <c r="E28" s="17"/>
      <c r="F28" s="18"/>
      <c r="G28" s="19"/>
      <c r="H28" s="20">
        <f>SUBTOTAL(9,H12:H27)</f>
        <v>24600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24600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0.09</v>
      </c>
      <c r="F32" s="8"/>
      <c r="G32" s="14"/>
      <c r="H32" s="16">
        <f>ROUND(H30*E32,0)</f>
        <v>2214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1073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349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28236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x14ac:dyDescent="0.25">
      <c r="A2" s="13" t="s">
        <v>4</v>
      </c>
    </row>
    <row r="3" spans="1:15" x14ac:dyDescent="0.25">
      <c r="A3" s="13" t="s">
        <v>26</v>
      </c>
    </row>
    <row r="4" spans="1:15" x14ac:dyDescent="0.25">
      <c r="A4" s="44">
        <v>12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E7"/>
      <c r="F7" s="8"/>
      <c r="G7" s="3"/>
      <c r="H7" s="37" t="s">
        <v>76</v>
      </c>
    </row>
    <row r="8" spans="1:15" x14ac:dyDescent="0.25">
      <c r="D8" s="13" t="s">
        <v>32</v>
      </c>
      <c r="E8"/>
      <c r="F8" s="8"/>
      <c r="G8" s="3"/>
      <c r="H8" s="4"/>
    </row>
    <row r="9" spans="1:15" x14ac:dyDescent="0.25">
      <c r="D9" s="13" t="s">
        <v>34</v>
      </c>
      <c r="E9"/>
      <c r="F9" s="8"/>
      <c r="G9" s="4"/>
      <c r="H9" s="4"/>
    </row>
    <row r="10" spans="1:15" x14ac:dyDescent="0.25">
      <c r="E10" s="17"/>
      <c r="F10" s="18"/>
      <c r="G10" s="19"/>
      <c r="H10" s="20">
        <f>SUBTOTAL(9,H6:H9)</f>
        <v>0</v>
      </c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8" t="s">
        <v>37</v>
      </c>
      <c r="G14" s="21">
        <v>1800</v>
      </c>
      <c r="H14" s="16">
        <f t="shared" si="0"/>
        <v>14400</v>
      </c>
    </row>
    <row r="15" spans="1:15" ht="30" x14ac:dyDescent="0.25">
      <c r="D15" s="6" t="s">
        <v>52</v>
      </c>
      <c r="E15" s="31"/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36</v>
      </c>
      <c r="F17" s="8" t="s">
        <v>33</v>
      </c>
      <c r="G17" s="14">
        <f>VLOOKUP($A$4,zone_lu,4)</f>
        <v>65</v>
      </c>
      <c r="H17" s="16">
        <f t="shared" si="0"/>
        <v>2340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65</v>
      </c>
      <c r="H22" s="16">
        <f t="shared" si="0"/>
        <v>1040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48</v>
      </c>
      <c r="F27" s="32" t="s">
        <v>33</v>
      </c>
      <c r="G27" s="5">
        <f>VLOOKUP($A$4,zone_lu,4)</f>
        <v>65</v>
      </c>
      <c r="H27" s="42">
        <f t="shared" si="1"/>
        <v>3120</v>
      </c>
    </row>
    <row r="28" spans="2:8" x14ac:dyDescent="0.25">
      <c r="E28" s="17"/>
      <c r="F28" s="18"/>
      <c r="G28" s="19"/>
      <c r="H28" s="20">
        <f>SUBTOTAL(9,H12:H27)</f>
        <v>24100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24100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0.09</v>
      </c>
      <c r="F32" s="8"/>
      <c r="G32" s="14"/>
      <c r="H32" s="16">
        <f>ROUND(H30*E32,0)</f>
        <v>2169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1051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342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27662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/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ht="14.45" x14ac:dyDescent="0.3">
      <c r="A2" s="13" t="s">
        <v>4</v>
      </c>
    </row>
    <row r="3" spans="1:15" ht="14.45" x14ac:dyDescent="0.3">
      <c r="A3" s="13" t="s">
        <v>27</v>
      </c>
    </row>
    <row r="4" spans="1:15" x14ac:dyDescent="0.25">
      <c r="A4" s="44">
        <v>3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/>
      <c r="F8" s="8"/>
      <c r="G8" s="3"/>
      <c r="H8" s="37" t="s">
        <v>76</v>
      </c>
    </row>
    <row r="9" spans="1:15" x14ac:dyDescent="0.25">
      <c r="D9" s="13" t="s">
        <v>34</v>
      </c>
      <c r="E9"/>
      <c r="F9" s="8"/>
      <c r="G9" s="3"/>
      <c r="H9" s="4"/>
    </row>
    <row r="10" spans="1:15" x14ac:dyDescent="0.25">
      <c r="E10"/>
      <c r="F10" s="8"/>
      <c r="G10" s="4"/>
      <c r="H10" s="4"/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8</v>
      </c>
      <c r="F14" s="8" t="s">
        <v>37</v>
      </c>
      <c r="G14" s="21">
        <v>900</v>
      </c>
      <c r="H14" s="16">
        <f t="shared" si="0"/>
        <v>7200</v>
      </c>
    </row>
    <row r="15" spans="1:15" ht="30" x14ac:dyDescent="0.25">
      <c r="D15" s="6" t="s">
        <v>50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78</v>
      </c>
      <c r="F17" s="8" t="s">
        <v>33</v>
      </c>
      <c r="G17" s="14">
        <f>VLOOKUP($A$4,zone_lu,4)</f>
        <v>95</v>
      </c>
      <c r="H17" s="16">
        <f t="shared" si="0"/>
        <v>7410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400</v>
      </c>
      <c r="H20" s="16">
        <f t="shared" si="0"/>
        <v>3200</v>
      </c>
    </row>
    <row r="21" spans="2:8" x14ac:dyDescent="0.25">
      <c r="D21" s="35" t="s">
        <v>72</v>
      </c>
      <c r="E21" s="13">
        <v>8</v>
      </c>
      <c r="F21" s="8" t="s">
        <v>35</v>
      </c>
      <c r="G21" s="14">
        <v>200</v>
      </c>
      <c r="H21" s="16">
        <f t="shared" si="0"/>
        <v>1600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95</v>
      </c>
      <c r="H22" s="16">
        <f t="shared" si="0"/>
        <v>1520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75</v>
      </c>
      <c r="H24" s="42">
        <f t="shared" ref="H24:H27" si="1">E24*G24</f>
        <v>600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>
        <v>160</v>
      </c>
      <c r="F26" s="32" t="s">
        <v>84</v>
      </c>
      <c r="G26" s="5">
        <v>3</v>
      </c>
      <c r="H26" s="42">
        <f t="shared" si="1"/>
        <v>480</v>
      </c>
    </row>
    <row r="27" spans="2:8" x14ac:dyDescent="0.25">
      <c r="C27"/>
      <c r="D27" t="s">
        <v>32</v>
      </c>
      <c r="E27" s="41">
        <v>96</v>
      </c>
      <c r="F27" s="32" t="s">
        <v>33</v>
      </c>
      <c r="G27" s="5">
        <f>VLOOKUP($A$4,zone_lu,4)</f>
        <v>95</v>
      </c>
      <c r="H27" s="42">
        <f t="shared" si="1"/>
        <v>9120</v>
      </c>
    </row>
    <row r="28" spans="2:8" x14ac:dyDescent="0.25">
      <c r="E28" s="17"/>
      <c r="F28" s="18"/>
      <c r="G28" s="19"/>
      <c r="H28" s="20">
        <f>SUBTOTAL(9,H12:H27)</f>
        <v>31530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31530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0.12</v>
      </c>
      <c r="F32" s="8"/>
      <c r="G32" s="14"/>
      <c r="H32" s="16">
        <f>ROUND(H30*E32,0)</f>
        <v>3784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1413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459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37186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/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ht="14.45" x14ac:dyDescent="0.3">
      <c r="A2" s="13" t="s">
        <v>15</v>
      </c>
    </row>
    <row r="3" spans="1:15" ht="14.45" x14ac:dyDescent="0.3">
      <c r="A3" s="13" t="s">
        <v>26</v>
      </c>
    </row>
    <row r="4" spans="1:15" x14ac:dyDescent="0.25">
      <c r="A4" s="44">
        <v>3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95</v>
      </c>
      <c r="H8" s="16">
        <f>E8*G8</f>
        <v>1140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1740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6</v>
      </c>
      <c r="F14" s="32" t="s">
        <v>37</v>
      </c>
      <c r="G14" s="21">
        <v>1400</v>
      </c>
      <c r="H14" s="33">
        <f t="shared" si="0"/>
        <v>8400</v>
      </c>
    </row>
    <row r="15" spans="1:15" ht="30" x14ac:dyDescent="0.25">
      <c r="D15" s="6" t="s">
        <v>51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20</v>
      </c>
      <c r="F17" s="8" t="s">
        <v>33</v>
      </c>
      <c r="G17" s="14">
        <f>VLOOKUP($A$4,zone_lu,4)</f>
        <v>95</v>
      </c>
      <c r="H17" s="16">
        <f t="shared" si="0"/>
        <v>1900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74</v>
      </c>
      <c r="E21" s="13">
        <v>6</v>
      </c>
      <c r="F21" s="8" t="s">
        <v>35</v>
      </c>
      <c r="G21" s="14">
        <v>100</v>
      </c>
      <c r="H21" s="16">
        <f t="shared" si="0"/>
        <v>600</v>
      </c>
    </row>
    <row r="22" spans="2:8" x14ac:dyDescent="0.25">
      <c r="D22" s="13" t="s">
        <v>32</v>
      </c>
      <c r="E22" s="13">
        <v>20</v>
      </c>
      <c r="F22" s="8" t="s">
        <v>33</v>
      </c>
      <c r="G22" s="14">
        <f>VLOOKUP($A$4,zone_lu,4)</f>
        <v>95</v>
      </c>
      <c r="H22" s="16">
        <f t="shared" si="0"/>
        <v>1900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6</v>
      </c>
      <c r="F24" s="32" t="s">
        <v>37</v>
      </c>
      <c r="G24" s="5">
        <v>125</v>
      </c>
      <c r="H24" s="42">
        <f t="shared" ref="H24:H27" si="1">E24*G24</f>
        <v>750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20</v>
      </c>
      <c r="F27" s="32" t="s">
        <v>33</v>
      </c>
      <c r="G27" s="5">
        <f>VLOOKUP($A$4,zone_lu,4)</f>
        <v>95</v>
      </c>
      <c r="H27" s="42">
        <f t="shared" si="1"/>
        <v>1900</v>
      </c>
    </row>
    <row r="28" spans="2:8" x14ac:dyDescent="0.25">
      <c r="E28" s="17"/>
      <c r="F28" s="18"/>
      <c r="G28" s="19"/>
      <c r="H28" s="20">
        <f>SUBTOTAL(9,H12:H27)</f>
        <v>16500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18240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0.2</v>
      </c>
      <c r="F32" s="8"/>
      <c r="G32" s="14"/>
      <c r="H32" s="16">
        <f>ROUND(H30*E32,0)</f>
        <v>3648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2189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301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0.08</v>
      </c>
      <c r="F38" s="8"/>
      <c r="G38" s="14"/>
      <c r="H38" s="16">
        <f>ROUND(SUM(H30:H37)*E38,0)</f>
        <v>1950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26328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x14ac:dyDescent="0.25">
      <c r="A2" s="13" t="s">
        <v>15</v>
      </c>
    </row>
    <row r="3" spans="1:15" x14ac:dyDescent="0.25">
      <c r="A3" s="13" t="s">
        <v>26</v>
      </c>
    </row>
    <row r="4" spans="1:15" x14ac:dyDescent="0.25">
      <c r="A4" s="44">
        <v>4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95</v>
      </c>
      <c r="H8" s="16">
        <f>E8*G8</f>
        <v>1140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1740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6</v>
      </c>
      <c r="F14" s="32" t="s">
        <v>37</v>
      </c>
      <c r="G14" s="21">
        <v>1400</v>
      </c>
      <c r="H14" s="33">
        <f t="shared" si="0"/>
        <v>8400</v>
      </c>
    </row>
    <row r="15" spans="1:15" ht="30" x14ac:dyDescent="0.25">
      <c r="D15" s="6" t="s">
        <v>51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20</v>
      </c>
      <c r="F17" s="8" t="s">
        <v>33</v>
      </c>
      <c r="G17" s="14">
        <f>VLOOKUP($A$4,zone_lu,4)</f>
        <v>95</v>
      </c>
      <c r="H17" s="16">
        <f t="shared" si="0"/>
        <v>1900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74</v>
      </c>
      <c r="E21" s="13">
        <v>6</v>
      </c>
      <c r="F21" s="8" t="s">
        <v>35</v>
      </c>
      <c r="G21" s="14">
        <v>100</v>
      </c>
      <c r="H21" s="16">
        <f t="shared" si="0"/>
        <v>600</v>
      </c>
    </row>
    <row r="22" spans="2:8" x14ac:dyDescent="0.25">
      <c r="D22" s="13" t="s">
        <v>32</v>
      </c>
      <c r="E22" s="13">
        <v>20</v>
      </c>
      <c r="F22" s="8" t="s">
        <v>33</v>
      </c>
      <c r="G22" s="14">
        <f>VLOOKUP($A$4,zone_lu,4)</f>
        <v>95</v>
      </c>
      <c r="H22" s="16">
        <f t="shared" si="0"/>
        <v>1900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6</v>
      </c>
      <c r="F24" s="32" t="s">
        <v>37</v>
      </c>
      <c r="G24" s="5">
        <v>125</v>
      </c>
      <c r="H24" s="42">
        <f t="shared" ref="H24:H27" si="1">E24*G24</f>
        <v>750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20</v>
      </c>
      <c r="F27" s="32" t="s">
        <v>33</v>
      </c>
      <c r="G27" s="5">
        <f>VLOOKUP($A$4,zone_lu,4)</f>
        <v>95</v>
      </c>
      <c r="H27" s="42">
        <f t="shared" si="1"/>
        <v>1900</v>
      </c>
    </row>
    <row r="28" spans="2:8" x14ac:dyDescent="0.25">
      <c r="E28" s="17"/>
      <c r="F28" s="18"/>
      <c r="G28" s="19"/>
      <c r="H28" s="20">
        <f>SUBTOTAL(9,H12:H27)</f>
        <v>16500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18240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0.18</v>
      </c>
      <c r="F32" s="8"/>
      <c r="G32" s="14"/>
      <c r="H32" s="16">
        <f>ROUND(H30*E32,0)</f>
        <v>3283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2152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296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0.05</v>
      </c>
      <c r="F38" s="8"/>
      <c r="G38" s="14"/>
      <c r="H38" s="16">
        <f>ROUND(SUM(H30:H37)*E38,0)</f>
        <v>1199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25170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x14ac:dyDescent="0.25">
      <c r="A2" s="13" t="s">
        <v>15</v>
      </c>
    </row>
    <row r="3" spans="1:15" x14ac:dyDescent="0.25">
      <c r="A3" s="13" t="s">
        <v>26</v>
      </c>
    </row>
    <row r="4" spans="1:15" x14ac:dyDescent="0.25">
      <c r="A4" s="44">
        <v>6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85</v>
      </c>
      <c r="H8" s="16">
        <f>E8*G8</f>
        <v>1020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1620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6</v>
      </c>
      <c r="F14" s="32" t="s">
        <v>37</v>
      </c>
      <c r="G14" s="21">
        <v>1400</v>
      </c>
      <c r="H14" s="33">
        <f t="shared" si="0"/>
        <v>8400</v>
      </c>
    </row>
    <row r="15" spans="1:15" ht="30" x14ac:dyDescent="0.25">
      <c r="D15" s="6" t="s">
        <v>51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20</v>
      </c>
      <c r="F17" s="8" t="s">
        <v>33</v>
      </c>
      <c r="G17" s="14">
        <f>VLOOKUP($A$4,zone_lu,4)</f>
        <v>85</v>
      </c>
      <c r="H17" s="16">
        <f t="shared" si="0"/>
        <v>1700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74</v>
      </c>
      <c r="E21" s="13">
        <v>6</v>
      </c>
      <c r="F21" s="8" t="s">
        <v>35</v>
      </c>
      <c r="G21" s="14">
        <v>100</v>
      </c>
      <c r="H21" s="16">
        <f t="shared" si="0"/>
        <v>600</v>
      </c>
    </row>
    <row r="22" spans="2:8" x14ac:dyDescent="0.25">
      <c r="D22" s="13" t="s">
        <v>32</v>
      </c>
      <c r="E22" s="13">
        <v>20</v>
      </c>
      <c r="F22" s="8" t="s">
        <v>33</v>
      </c>
      <c r="G22" s="14">
        <f>VLOOKUP($A$4,zone_lu,4)</f>
        <v>85</v>
      </c>
      <c r="H22" s="16">
        <f t="shared" si="0"/>
        <v>1700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6</v>
      </c>
      <c r="F24" s="32" t="s">
        <v>37</v>
      </c>
      <c r="G24" s="5">
        <v>125</v>
      </c>
      <c r="H24" s="42">
        <f t="shared" ref="H24:H27" si="1">E24*G24</f>
        <v>750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20</v>
      </c>
      <c r="F27" s="32" t="s">
        <v>33</v>
      </c>
      <c r="G27" s="5">
        <f>VLOOKUP($A$4,zone_lu,4)</f>
        <v>85</v>
      </c>
      <c r="H27" s="42">
        <f t="shared" si="1"/>
        <v>1700</v>
      </c>
    </row>
    <row r="28" spans="2:8" x14ac:dyDescent="0.25">
      <c r="E28" s="17"/>
      <c r="F28" s="18"/>
      <c r="G28" s="19"/>
      <c r="H28" s="20">
        <f>SUBTOTAL(9,H12:H27)</f>
        <v>15900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17520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2628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2015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277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0.02</v>
      </c>
      <c r="F38" s="8"/>
      <c r="G38" s="14"/>
      <c r="H38" s="16">
        <f>ROUND(SUM(H30:H37)*E38,0)</f>
        <v>449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22889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x14ac:dyDescent="0.25">
      <c r="A2" s="13" t="s">
        <v>15</v>
      </c>
    </row>
    <row r="3" spans="1:15" x14ac:dyDescent="0.25">
      <c r="A3" s="13" t="s">
        <v>26</v>
      </c>
    </row>
    <row r="4" spans="1:15" x14ac:dyDescent="0.25">
      <c r="A4" s="44">
        <v>9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85</v>
      </c>
      <c r="H8" s="16">
        <f>E8*G8</f>
        <v>1020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1620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6</v>
      </c>
      <c r="F14" s="32" t="s">
        <v>37</v>
      </c>
      <c r="G14" s="21">
        <v>1400</v>
      </c>
      <c r="H14" s="33">
        <f t="shared" si="0"/>
        <v>8400</v>
      </c>
    </row>
    <row r="15" spans="1:15" ht="30" x14ac:dyDescent="0.25">
      <c r="D15" s="6" t="s">
        <v>51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20</v>
      </c>
      <c r="F17" s="8" t="s">
        <v>33</v>
      </c>
      <c r="G17" s="14">
        <f>VLOOKUP($A$4,zone_lu,4)</f>
        <v>85</v>
      </c>
      <c r="H17" s="16">
        <f t="shared" si="0"/>
        <v>1700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74</v>
      </c>
      <c r="E21" s="13">
        <v>6</v>
      </c>
      <c r="F21" s="8" t="s">
        <v>35</v>
      </c>
      <c r="G21" s="14">
        <v>100</v>
      </c>
      <c r="H21" s="16">
        <f t="shared" si="0"/>
        <v>600</v>
      </c>
    </row>
    <row r="22" spans="2:8" x14ac:dyDescent="0.25">
      <c r="D22" s="13" t="s">
        <v>32</v>
      </c>
      <c r="E22" s="13">
        <v>20</v>
      </c>
      <c r="F22" s="8" t="s">
        <v>33</v>
      </c>
      <c r="G22" s="14">
        <f>VLOOKUP($A$4,zone_lu,4)</f>
        <v>85</v>
      </c>
      <c r="H22" s="16">
        <f t="shared" si="0"/>
        <v>1700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6</v>
      </c>
      <c r="F24" s="32" t="s">
        <v>37</v>
      </c>
      <c r="G24" s="5">
        <v>125</v>
      </c>
      <c r="H24" s="42">
        <f t="shared" ref="H24:H27" si="1">E24*G24</f>
        <v>750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20</v>
      </c>
      <c r="F27" s="32" t="s">
        <v>33</v>
      </c>
      <c r="G27" s="5">
        <f>VLOOKUP($A$4,zone_lu,4)</f>
        <v>85</v>
      </c>
      <c r="H27" s="42">
        <f t="shared" si="1"/>
        <v>1700</v>
      </c>
    </row>
    <row r="28" spans="2:8" x14ac:dyDescent="0.25">
      <c r="E28" s="17"/>
      <c r="F28" s="18"/>
      <c r="G28" s="19"/>
      <c r="H28" s="20">
        <f>SUBTOTAL(9,H12:H27)</f>
        <v>15900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17520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2628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2015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277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0.02</v>
      </c>
      <c r="F38" s="8"/>
      <c r="G38" s="14"/>
      <c r="H38" s="16">
        <f>ROUND(SUM(H30:H37)*E38,0)</f>
        <v>449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22889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x14ac:dyDescent="0.25">
      <c r="A2" s="13" t="s">
        <v>15</v>
      </c>
    </row>
    <row r="3" spans="1:15" x14ac:dyDescent="0.25">
      <c r="A3" s="13" t="s">
        <v>26</v>
      </c>
    </row>
    <row r="4" spans="1:15" x14ac:dyDescent="0.25">
      <c r="A4" s="44">
        <v>10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70</v>
      </c>
      <c r="H8" s="16">
        <f>E8*G8</f>
        <v>840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1440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6</v>
      </c>
      <c r="F14" s="32" t="s">
        <v>37</v>
      </c>
      <c r="G14" s="21">
        <v>1400</v>
      </c>
      <c r="H14" s="33">
        <f t="shared" si="0"/>
        <v>8400</v>
      </c>
    </row>
    <row r="15" spans="1:15" ht="30" x14ac:dyDescent="0.25">
      <c r="D15" s="6" t="s">
        <v>51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20</v>
      </c>
      <c r="F17" s="8" t="s">
        <v>33</v>
      </c>
      <c r="G17" s="14">
        <f>VLOOKUP($A$4,zone_lu,4)</f>
        <v>70</v>
      </c>
      <c r="H17" s="16">
        <f t="shared" si="0"/>
        <v>1400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74</v>
      </c>
      <c r="E21" s="13">
        <v>6</v>
      </c>
      <c r="F21" s="8" t="s">
        <v>35</v>
      </c>
      <c r="G21" s="14">
        <v>100</v>
      </c>
      <c r="H21" s="16">
        <f t="shared" si="0"/>
        <v>600</v>
      </c>
    </row>
    <row r="22" spans="2:8" x14ac:dyDescent="0.25">
      <c r="D22" s="13" t="s">
        <v>32</v>
      </c>
      <c r="E22" s="13">
        <v>20</v>
      </c>
      <c r="F22" s="8" t="s">
        <v>33</v>
      </c>
      <c r="G22" s="14">
        <f>VLOOKUP($A$4,zone_lu,4)</f>
        <v>70</v>
      </c>
      <c r="H22" s="16">
        <f t="shared" si="0"/>
        <v>1400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6</v>
      </c>
      <c r="F24" s="32" t="s">
        <v>37</v>
      </c>
      <c r="G24" s="5">
        <v>125</v>
      </c>
      <c r="H24" s="42">
        <f t="shared" ref="H24:H27" si="1">E24*G24</f>
        <v>750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20</v>
      </c>
      <c r="F27" s="32" t="s">
        <v>33</v>
      </c>
      <c r="G27" s="5">
        <f>VLOOKUP($A$4,zone_lu,4)</f>
        <v>70</v>
      </c>
      <c r="H27" s="42">
        <f t="shared" si="1"/>
        <v>1400</v>
      </c>
    </row>
    <row r="28" spans="2:8" x14ac:dyDescent="0.25">
      <c r="E28" s="17"/>
      <c r="F28" s="18"/>
      <c r="G28" s="19"/>
      <c r="H28" s="20">
        <f>SUBTOTAL(9,H12:H27)</f>
        <v>15000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16440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2466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1891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260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</v>
      </c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21057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x14ac:dyDescent="0.25">
      <c r="A2" s="13" t="s">
        <v>15</v>
      </c>
    </row>
    <row r="3" spans="1:15" x14ac:dyDescent="0.25">
      <c r="A3" s="13" t="s">
        <v>26</v>
      </c>
    </row>
    <row r="4" spans="1:15" x14ac:dyDescent="0.25">
      <c r="A4" s="44">
        <v>12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65</v>
      </c>
      <c r="H8" s="16">
        <f>E8*G8</f>
        <v>780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1380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6</v>
      </c>
      <c r="F14" s="32" t="s">
        <v>37</v>
      </c>
      <c r="G14" s="21">
        <v>1400</v>
      </c>
      <c r="H14" s="33">
        <f t="shared" si="0"/>
        <v>8400</v>
      </c>
    </row>
    <row r="15" spans="1:15" ht="30" x14ac:dyDescent="0.25">
      <c r="D15" s="6" t="s">
        <v>51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20</v>
      </c>
      <c r="F17" s="8" t="s">
        <v>33</v>
      </c>
      <c r="G17" s="14">
        <f>VLOOKUP($A$4,zone_lu,4)</f>
        <v>65</v>
      </c>
      <c r="H17" s="16">
        <f t="shared" si="0"/>
        <v>1300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74</v>
      </c>
      <c r="E21" s="13">
        <v>6</v>
      </c>
      <c r="F21" s="8" t="s">
        <v>35</v>
      </c>
      <c r="G21" s="14">
        <v>100</v>
      </c>
      <c r="H21" s="16">
        <f t="shared" si="0"/>
        <v>600</v>
      </c>
    </row>
    <row r="22" spans="2:8" x14ac:dyDescent="0.25">
      <c r="D22" s="13" t="s">
        <v>32</v>
      </c>
      <c r="E22" s="13">
        <v>20</v>
      </c>
      <c r="F22" s="8" t="s">
        <v>33</v>
      </c>
      <c r="G22" s="14">
        <f>VLOOKUP($A$4,zone_lu,4)</f>
        <v>65</v>
      </c>
      <c r="H22" s="16">
        <f t="shared" si="0"/>
        <v>1300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6</v>
      </c>
      <c r="F24" s="32" t="s">
        <v>37</v>
      </c>
      <c r="G24" s="5">
        <v>125</v>
      </c>
      <c r="H24" s="42">
        <f t="shared" ref="H24:H27" si="1">E24*G24</f>
        <v>750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20</v>
      </c>
      <c r="F27" s="32" t="s">
        <v>33</v>
      </c>
      <c r="G27" s="5">
        <f>VLOOKUP($A$4,zone_lu,4)</f>
        <v>65</v>
      </c>
      <c r="H27" s="42">
        <f t="shared" si="1"/>
        <v>1300</v>
      </c>
    </row>
    <row r="28" spans="2:8" x14ac:dyDescent="0.25">
      <c r="E28" s="17"/>
      <c r="F28" s="18"/>
      <c r="G28" s="19"/>
      <c r="H28" s="20">
        <f>SUBTOTAL(9,H12:H27)</f>
        <v>14700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16080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2412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1849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254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</v>
      </c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20595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"/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ht="14.45" x14ac:dyDescent="0.3">
      <c r="A2" s="13" t="s">
        <v>15</v>
      </c>
    </row>
    <row r="3" spans="1:15" ht="14.45" x14ac:dyDescent="0.3">
      <c r="A3" s="13" t="s">
        <v>26</v>
      </c>
    </row>
    <row r="4" spans="1:15" x14ac:dyDescent="0.25">
      <c r="A4" s="44">
        <v>3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95</v>
      </c>
      <c r="H8" s="16">
        <f>E8*G8</f>
        <v>1140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1740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6</v>
      </c>
      <c r="F14" s="8" t="s">
        <v>37</v>
      </c>
      <c r="G14" s="21"/>
      <c r="H14" s="36" t="s">
        <v>75</v>
      </c>
    </row>
    <row r="15" spans="1:15" ht="30" x14ac:dyDescent="0.25">
      <c r="D15" s="6" t="s">
        <v>53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20</v>
      </c>
      <c r="F17" s="8" t="s">
        <v>33</v>
      </c>
      <c r="G17" s="14">
        <f>VLOOKUP($A$4,zone_lu,4)</f>
        <v>95</v>
      </c>
      <c r="H17" s="16">
        <f t="shared" si="0"/>
        <v>1900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74</v>
      </c>
      <c r="E21" s="13">
        <v>6</v>
      </c>
      <c r="F21" s="8" t="s">
        <v>35</v>
      </c>
      <c r="G21" s="14">
        <v>100</v>
      </c>
      <c r="H21" s="16">
        <f t="shared" si="0"/>
        <v>600</v>
      </c>
    </row>
    <row r="22" spans="2:8" x14ac:dyDescent="0.25">
      <c r="D22" s="13" t="s">
        <v>32</v>
      </c>
      <c r="E22" s="13">
        <v>20</v>
      </c>
      <c r="F22" s="8" t="s">
        <v>33</v>
      </c>
      <c r="G22" s="14">
        <f>VLOOKUP($A$4,zone_lu,4)</f>
        <v>95</v>
      </c>
      <c r="H22" s="16">
        <f t="shared" si="0"/>
        <v>1900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6</v>
      </c>
      <c r="F24" s="32" t="s">
        <v>37</v>
      </c>
      <c r="G24" s="5">
        <v>125</v>
      </c>
      <c r="H24" s="42">
        <f t="shared" ref="H24:H27" si="1">E24*G24</f>
        <v>750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20</v>
      </c>
      <c r="F27" s="32" t="s">
        <v>33</v>
      </c>
      <c r="G27" s="5">
        <f>VLOOKUP($A$4,zone_lu,4)</f>
        <v>95</v>
      </c>
      <c r="H27" s="42">
        <f t="shared" si="1"/>
        <v>1900</v>
      </c>
    </row>
    <row r="28" spans="2:8" x14ac:dyDescent="0.25">
      <c r="E28" s="17"/>
      <c r="F28" s="18"/>
      <c r="G28" s="19"/>
      <c r="H28" s="20">
        <f>SUBTOTAL(9,H12:H27)</f>
        <v>8100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9840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0.2</v>
      </c>
      <c r="F32" s="8"/>
      <c r="G32" s="14"/>
      <c r="H32" s="16">
        <f>ROUND(H30*E32,0)</f>
        <v>1968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1181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162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0.08</v>
      </c>
      <c r="F38" s="8"/>
      <c r="G38" s="14"/>
      <c r="H38" s="16">
        <f>ROUND(SUM(H30:H37)*E38,0)</f>
        <v>1052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/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x14ac:dyDescent="0.25">
      <c r="A2" s="13" t="s">
        <v>15</v>
      </c>
    </row>
    <row r="3" spans="1:15" x14ac:dyDescent="0.25">
      <c r="A3" s="13" t="s">
        <v>26</v>
      </c>
    </row>
    <row r="4" spans="1:15" x14ac:dyDescent="0.25">
      <c r="A4" s="44">
        <v>4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95</v>
      </c>
      <c r="H8" s="16">
        <f>E8*G8</f>
        <v>1140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1740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6</v>
      </c>
      <c r="F14" s="8" t="s">
        <v>37</v>
      </c>
      <c r="G14" s="21"/>
      <c r="H14" s="36" t="s">
        <v>75</v>
      </c>
    </row>
    <row r="15" spans="1:15" ht="30" x14ac:dyDescent="0.25">
      <c r="D15" s="6" t="s">
        <v>53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20</v>
      </c>
      <c r="F17" s="8" t="s">
        <v>33</v>
      </c>
      <c r="G17" s="14">
        <f>VLOOKUP($A$4,zone_lu,4)</f>
        <v>95</v>
      </c>
      <c r="H17" s="16">
        <f t="shared" si="0"/>
        <v>1900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74</v>
      </c>
      <c r="E21" s="13">
        <v>6</v>
      </c>
      <c r="F21" s="8" t="s">
        <v>35</v>
      </c>
      <c r="G21" s="14">
        <v>100</v>
      </c>
      <c r="H21" s="16">
        <f t="shared" si="0"/>
        <v>600</v>
      </c>
    </row>
    <row r="22" spans="2:8" x14ac:dyDescent="0.25">
      <c r="D22" s="13" t="s">
        <v>32</v>
      </c>
      <c r="E22" s="13">
        <v>20</v>
      </c>
      <c r="F22" s="8" t="s">
        <v>33</v>
      </c>
      <c r="G22" s="14">
        <f>VLOOKUP($A$4,zone_lu,4)</f>
        <v>95</v>
      </c>
      <c r="H22" s="16">
        <f t="shared" si="0"/>
        <v>1900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6</v>
      </c>
      <c r="F24" s="32" t="s">
        <v>37</v>
      </c>
      <c r="G24" s="5">
        <v>125</v>
      </c>
      <c r="H24" s="42">
        <f t="shared" ref="H24:H27" si="1">E24*G24</f>
        <v>750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20</v>
      </c>
      <c r="F27" s="32" t="s">
        <v>33</v>
      </c>
      <c r="G27" s="5">
        <f>VLOOKUP($A$4,zone_lu,4)</f>
        <v>95</v>
      </c>
      <c r="H27" s="42">
        <f t="shared" si="1"/>
        <v>1900</v>
      </c>
    </row>
    <row r="28" spans="2:8" x14ac:dyDescent="0.25">
      <c r="E28" s="17"/>
      <c r="F28" s="18"/>
      <c r="G28" s="19"/>
      <c r="H28" s="20">
        <f>SUBTOTAL(9,H12:H27)</f>
        <v>8100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9840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0.18</v>
      </c>
      <c r="F32" s="8"/>
      <c r="G32" s="14"/>
      <c r="H32" s="16">
        <f>ROUND(H30*E32,0)</f>
        <v>1771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1161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160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0.05</v>
      </c>
      <c r="F38" s="8"/>
      <c r="G38" s="14"/>
      <c r="H38" s="16">
        <f>ROUND(SUM(H30:H37)*E38,0)</f>
        <v>647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/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x14ac:dyDescent="0.25">
      <c r="A2" s="13" t="s">
        <v>15</v>
      </c>
    </row>
    <row r="3" spans="1:15" x14ac:dyDescent="0.25">
      <c r="A3" s="13" t="s">
        <v>26</v>
      </c>
    </row>
    <row r="4" spans="1:15" x14ac:dyDescent="0.25">
      <c r="A4" s="44">
        <v>6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85</v>
      </c>
      <c r="H8" s="16">
        <f>E8*G8</f>
        <v>1020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1620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6</v>
      </c>
      <c r="F14" s="8" t="s">
        <v>37</v>
      </c>
      <c r="G14" s="21"/>
      <c r="H14" s="36" t="s">
        <v>75</v>
      </c>
    </row>
    <row r="15" spans="1:15" ht="30" x14ac:dyDescent="0.25">
      <c r="D15" s="6" t="s">
        <v>53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20</v>
      </c>
      <c r="F17" s="8" t="s">
        <v>33</v>
      </c>
      <c r="G17" s="14">
        <f>VLOOKUP($A$4,zone_lu,4)</f>
        <v>85</v>
      </c>
      <c r="H17" s="16">
        <f t="shared" si="0"/>
        <v>1700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74</v>
      </c>
      <c r="E21" s="13">
        <v>6</v>
      </c>
      <c r="F21" s="8" t="s">
        <v>35</v>
      </c>
      <c r="G21" s="14">
        <v>100</v>
      </c>
      <c r="H21" s="16">
        <f t="shared" si="0"/>
        <v>600</v>
      </c>
    </row>
    <row r="22" spans="2:8" x14ac:dyDescent="0.25">
      <c r="D22" s="13" t="s">
        <v>32</v>
      </c>
      <c r="E22" s="13">
        <v>20</v>
      </c>
      <c r="F22" s="8" t="s">
        <v>33</v>
      </c>
      <c r="G22" s="14">
        <f>VLOOKUP($A$4,zone_lu,4)</f>
        <v>85</v>
      </c>
      <c r="H22" s="16">
        <f t="shared" si="0"/>
        <v>1700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6</v>
      </c>
      <c r="F24" s="32" t="s">
        <v>37</v>
      </c>
      <c r="G24" s="5">
        <v>125</v>
      </c>
      <c r="H24" s="42">
        <f t="shared" ref="H24:H27" si="1">E24*G24</f>
        <v>750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20</v>
      </c>
      <c r="F27" s="32" t="s">
        <v>33</v>
      </c>
      <c r="G27" s="5">
        <f>VLOOKUP($A$4,zone_lu,4)</f>
        <v>85</v>
      </c>
      <c r="H27" s="42">
        <f t="shared" si="1"/>
        <v>1700</v>
      </c>
    </row>
    <row r="28" spans="2:8" x14ac:dyDescent="0.25">
      <c r="E28" s="17"/>
      <c r="F28" s="18"/>
      <c r="G28" s="19"/>
      <c r="H28" s="20">
        <f>SUBTOTAL(9,H12:H27)</f>
        <v>7500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9120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1368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1049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144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0.02</v>
      </c>
      <c r="F38" s="8"/>
      <c r="G38" s="14"/>
      <c r="H38" s="16">
        <f>ROUND(SUM(H30:H37)*E38,0)</f>
        <v>234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/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x14ac:dyDescent="0.25">
      <c r="A2" s="13" t="s">
        <v>15</v>
      </c>
    </row>
    <row r="3" spans="1:15" x14ac:dyDescent="0.25">
      <c r="A3" s="13" t="s">
        <v>26</v>
      </c>
    </row>
    <row r="4" spans="1:15" x14ac:dyDescent="0.25">
      <c r="A4" s="44">
        <v>9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85</v>
      </c>
      <c r="H8" s="16">
        <f>E8*G8</f>
        <v>1020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1620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6</v>
      </c>
      <c r="F14" s="8" t="s">
        <v>37</v>
      </c>
      <c r="G14" s="21"/>
      <c r="H14" s="36" t="s">
        <v>75</v>
      </c>
    </row>
    <row r="15" spans="1:15" ht="30" x14ac:dyDescent="0.25">
      <c r="D15" s="6" t="s">
        <v>53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20</v>
      </c>
      <c r="F17" s="8" t="s">
        <v>33</v>
      </c>
      <c r="G17" s="14">
        <f>VLOOKUP($A$4,zone_lu,4)</f>
        <v>85</v>
      </c>
      <c r="H17" s="16">
        <f t="shared" si="0"/>
        <v>1700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74</v>
      </c>
      <c r="E21" s="13">
        <v>6</v>
      </c>
      <c r="F21" s="8" t="s">
        <v>35</v>
      </c>
      <c r="G21" s="14">
        <v>100</v>
      </c>
      <c r="H21" s="16">
        <f t="shared" si="0"/>
        <v>600</v>
      </c>
    </row>
    <row r="22" spans="2:8" x14ac:dyDescent="0.25">
      <c r="D22" s="13" t="s">
        <v>32</v>
      </c>
      <c r="E22" s="13">
        <v>20</v>
      </c>
      <c r="F22" s="8" t="s">
        <v>33</v>
      </c>
      <c r="G22" s="14">
        <f>VLOOKUP($A$4,zone_lu,4)</f>
        <v>85</v>
      </c>
      <c r="H22" s="16">
        <f t="shared" si="0"/>
        <v>1700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6</v>
      </c>
      <c r="F24" s="32" t="s">
        <v>37</v>
      </c>
      <c r="G24" s="5">
        <v>125</v>
      </c>
      <c r="H24" s="42">
        <f t="shared" ref="H24:H27" si="1">E24*G24</f>
        <v>750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20</v>
      </c>
      <c r="F27" s="32" t="s">
        <v>33</v>
      </c>
      <c r="G27" s="5">
        <f>VLOOKUP($A$4,zone_lu,4)</f>
        <v>85</v>
      </c>
      <c r="H27" s="42">
        <f t="shared" si="1"/>
        <v>1700</v>
      </c>
    </row>
    <row r="28" spans="2:8" x14ac:dyDescent="0.25">
      <c r="E28" s="17"/>
      <c r="F28" s="18"/>
      <c r="G28" s="19"/>
      <c r="H28" s="20">
        <f>SUBTOTAL(9,H12:H27)</f>
        <v>7500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9120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1368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1049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144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0.02</v>
      </c>
      <c r="F38" s="8"/>
      <c r="G38" s="14"/>
      <c r="H38" s="16">
        <f>ROUND(SUM(H30:H37)*E38,0)</f>
        <v>234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/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x14ac:dyDescent="0.25">
      <c r="A2" s="13" t="s">
        <v>4</v>
      </c>
    </row>
    <row r="3" spans="1:15" x14ac:dyDescent="0.25">
      <c r="A3" s="13" t="s">
        <v>27</v>
      </c>
    </row>
    <row r="4" spans="1:15" x14ac:dyDescent="0.25">
      <c r="A4" s="44">
        <v>4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E7"/>
      <c r="F7" s="8"/>
      <c r="G7" s="3"/>
      <c r="H7" s="37" t="s">
        <v>76</v>
      </c>
    </row>
    <row r="8" spans="1:15" x14ac:dyDescent="0.25">
      <c r="D8" s="13" t="s">
        <v>32</v>
      </c>
      <c r="E8"/>
      <c r="F8" s="8"/>
      <c r="G8" s="3"/>
      <c r="H8" s="4"/>
    </row>
    <row r="9" spans="1:15" x14ac:dyDescent="0.25">
      <c r="D9" s="13" t="s">
        <v>34</v>
      </c>
      <c r="E9"/>
      <c r="F9" s="8"/>
      <c r="G9" s="4"/>
      <c r="H9" s="4"/>
    </row>
    <row r="10" spans="1:15" x14ac:dyDescent="0.25">
      <c r="E10" s="17"/>
      <c r="F10" s="18"/>
      <c r="G10" s="19"/>
      <c r="H10" s="20">
        <f>SUBTOTAL(9,H6:H9)</f>
        <v>0</v>
      </c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8</v>
      </c>
      <c r="F14" s="8" t="s">
        <v>37</v>
      </c>
      <c r="G14" s="21">
        <v>900</v>
      </c>
      <c r="H14" s="16">
        <f t="shared" si="0"/>
        <v>7200</v>
      </c>
    </row>
    <row r="15" spans="1:15" ht="30" x14ac:dyDescent="0.25">
      <c r="D15" s="6" t="s">
        <v>50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78</v>
      </c>
      <c r="F17" s="8" t="s">
        <v>33</v>
      </c>
      <c r="G17" s="14">
        <f>VLOOKUP($A$4,zone_lu,4)</f>
        <v>95</v>
      </c>
      <c r="H17" s="16">
        <f t="shared" si="0"/>
        <v>7410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400</v>
      </c>
      <c r="H20" s="16">
        <f t="shared" si="0"/>
        <v>3200</v>
      </c>
    </row>
    <row r="21" spans="2:8" x14ac:dyDescent="0.25">
      <c r="D21" s="35" t="s">
        <v>72</v>
      </c>
      <c r="E21" s="13">
        <v>8</v>
      </c>
      <c r="F21" s="8" t="s">
        <v>35</v>
      </c>
      <c r="G21" s="14">
        <v>200</v>
      </c>
      <c r="H21" s="16">
        <f t="shared" si="0"/>
        <v>1600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95</v>
      </c>
      <c r="H22" s="16">
        <f t="shared" si="0"/>
        <v>1520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75</v>
      </c>
      <c r="H24" s="42">
        <f t="shared" ref="H24:H27" si="1">E24*G24</f>
        <v>600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>
        <v>160</v>
      </c>
      <c r="F26" s="32" t="s">
        <v>84</v>
      </c>
      <c r="G26" s="5">
        <v>3</v>
      </c>
      <c r="H26" s="42">
        <f t="shared" si="1"/>
        <v>480</v>
      </c>
    </row>
    <row r="27" spans="2:8" x14ac:dyDescent="0.25">
      <c r="C27"/>
      <c r="D27" t="s">
        <v>32</v>
      </c>
      <c r="E27" s="41">
        <v>96</v>
      </c>
      <c r="F27" s="32" t="s">
        <v>33</v>
      </c>
      <c r="G27" s="5">
        <f>VLOOKUP($A$4,zone_lu,4)</f>
        <v>95</v>
      </c>
      <c r="H27" s="42">
        <f t="shared" si="1"/>
        <v>9120</v>
      </c>
    </row>
    <row r="28" spans="2:8" x14ac:dyDescent="0.25">
      <c r="E28" s="17"/>
      <c r="F28" s="18"/>
      <c r="G28" s="19"/>
      <c r="H28" s="20">
        <f>SUBTOTAL(9,H12:H27)</f>
        <v>31530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31530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0.11</v>
      </c>
      <c r="F32" s="8"/>
      <c r="G32" s="14"/>
      <c r="H32" s="16">
        <f>ROUND(H30*E32,0)</f>
        <v>3468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1400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455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36853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x14ac:dyDescent="0.25">
      <c r="A2" s="13" t="s">
        <v>15</v>
      </c>
    </row>
    <row r="3" spans="1:15" x14ac:dyDescent="0.25">
      <c r="A3" s="13" t="s">
        <v>26</v>
      </c>
    </row>
    <row r="4" spans="1:15" x14ac:dyDescent="0.25">
      <c r="A4" s="44">
        <v>10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70</v>
      </c>
      <c r="H8" s="16">
        <f>E8*G8</f>
        <v>840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1440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6</v>
      </c>
      <c r="F14" s="8" t="s">
        <v>37</v>
      </c>
      <c r="G14" s="21"/>
      <c r="H14" s="36" t="s">
        <v>75</v>
      </c>
    </row>
    <row r="15" spans="1:15" ht="30" x14ac:dyDescent="0.25">
      <c r="D15" s="6" t="s">
        <v>53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20</v>
      </c>
      <c r="F17" s="8" t="s">
        <v>33</v>
      </c>
      <c r="G17" s="14">
        <f>VLOOKUP($A$4,zone_lu,4)</f>
        <v>70</v>
      </c>
      <c r="H17" s="16">
        <f t="shared" si="0"/>
        <v>1400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74</v>
      </c>
      <c r="E21" s="13">
        <v>6</v>
      </c>
      <c r="F21" s="8" t="s">
        <v>35</v>
      </c>
      <c r="G21" s="14">
        <v>100</v>
      </c>
      <c r="H21" s="16">
        <f t="shared" si="0"/>
        <v>600</v>
      </c>
    </row>
    <row r="22" spans="2:8" x14ac:dyDescent="0.25">
      <c r="D22" s="13" t="s">
        <v>32</v>
      </c>
      <c r="E22" s="13">
        <v>20</v>
      </c>
      <c r="F22" s="8" t="s">
        <v>33</v>
      </c>
      <c r="G22" s="14">
        <f>VLOOKUP($A$4,zone_lu,4)</f>
        <v>70</v>
      </c>
      <c r="H22" s="16">
        <f t="shared" si="0"/>
        <v>1400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6</v>
      </c>
      <c r="F24" s="32" t="s">
        <v>37</v>
      </c>
      <c r="G24" s="5">
        <v>125</v>
      </c>
      <c r="H24" s="42">
        <f t="shared" ref="H24:H27" si="1">E24*G24</f>
        <v>750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20</v>
      </c>
      <c r="F27" s="32" t="s">
        <v>33</v>
      </c>
      <c r="G27" s="5">
        <f>VLOOKUP($A$4,zone_lu,4)</f>
        <v>70</v>
      </c>
      <c r="H27" s="42">
        <f t="shared" si="1"/>
        <v>1400</v>
      </c>
    </row>
    <row r="28" spans="2:8" x14ac:dyDescent="0.25">
      <c r="E28" s="17"/>
      <c r="F28" s="18"/>
      <c r="G28" s="19"/>
      <c r="H28" s="20">
        <f>SUBTOTAL(9,H12:H27)</f>
        <v>6600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8040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1206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925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127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</v>
      </c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/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x14ac:dyDescent="0.25">
      <c r="A2" s="13" t="s">
        <v>15</v>
      </c>
    </row>
    <row r="3" spans="1:15" x14ac:dyDescent="0.25">
      <c r="A3" s="13" t="s">
        <v>26</v>
      </c>
    </row>
    <row r="4" spans="1:15" x14ac:dyDescent="0.25">
      <c r="A4" s="44">
        <v>12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65</v>
      </c>
      <c r="H8" s="16">
        <f>E8*G8</f>
        <v>780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1380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6</v>
      </c>
      <c r="F14" s="8" t="s">
        <v>37</v>
      </c>
      <c r="G14" s="21"/>
      <c r="H14" s="36" t="s">
        <v>75</v>
      </c>
    </row>
    <row r="15" spans="1:15" ht="30" x14ac:dyDescent="0.25">
      <c r="D15" s="6" t="s">
        <v>53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20</v>
      </c>
      <c r="F17" s="8" t="s">
        <v>33</v>
      </c>
      <c r="G17" s="14">
        <f>VLOOKUP($A$4,zone_lu,4)</f>
        <v>65</v>
      </c>
      <c r="H17" s="16">
        <f t="shared" si="0"/>
        <v>1300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74</v>
      </c>
      <c r="E21" s="13">
        <v>6</v>
      </c>
      <c r="F21" s="8" t="s">
        <v>35</v>
      </c>
      <c r="G21" s="14">
        <v>100</v>
      </c>
      <c r="H21" s="16">
        <f t="shared" si="0"/>
        <v>600</v>
      </c>
    </row>
    <row r="22" spans="2:8" x14ac:dyDescent="0.25">
      <c r="D22" s="13" t="s">
        <v>32</v>
      </c>
      <c r="E22" s="13">
        <v>20</v>
      </c>
      <c r="F22" s="8" t="s">
        <v>33</v>
      </c>
      <c r="G22" s="14">
        <f>VLOOKUP($A$4,zone_lu,4)</f>
        <v>65</v>
      </c>
      <c r="H22" s="16">
        <f t="shared" si="0"/>
        <v>1300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6</v>
      </c>
      <c r="F24" s="32" t="s">
        <v>37</v>
      </c>
      <c r="G24" s="5">
        <v>125</v>
      </c>
      <c r="H24" s="42">
        <f t="shared" ref="H24:H27" si="1">E24*G24</f>
        <v>750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20</v>
      </c>
      <c r="F27" s="32" t="s">
        <v>33</v>
      </c>
      <c r="G27" s="5">
        <f>VLOOKUP($A$4,zone_lu,4)</f>
        <v>65</v>
      </c>
      <c r="H27" s="42">
        <f t="shared" si="1"/>
        <v>1300</v>
      </c>
    </row>
    <row r="28" spans="2:8" x14ac:dyDescent="0.25">
      <c r="E28" s="17"/>
      <c r="F28" s="18"/>
      <c r="G28" s="19"/>
      <c r="H28" s="20">
        <f>SUBTOTAL(9,H12:H27)</f>
        <v>6300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7680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1152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883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121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</v>
      </c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/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8"/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ht="14.45" x14ac:dyDescent="0.3">
      <c r="A2" s="13" t="s">
        <v>15</v>
      </c>
    </row>
    <row r="3" spans="1:15" ht="14.45" x14ac:dyDescent="0.3">
      <c r="A3" s="13" t="s">
        <v>26</v>
      </c>
    </row>
    <row r="4" spans="1:15" x14ac:dyDescent="0.25">
      <c r="A4" s="44">
        <v>3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95</v>
      </c>
      <c r="H8" s="16">
        <f>E8*G8</f>
        <v>1140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1740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6</v>
      </c>
      <c r="F14" s="32" t="s">
        <v>37</v>
      </c>
      <c r="G14" s="21">
        <v>1400</v>
      </c>
      <c r="H14" s="33">
        <f t="shared" si="0"/>
        <v>8400</v>
      </c>
    </row>
    <row r="15" spans="1:15" ht="30" x14ac:dyDescent="0.25">
      <c r="D15" s="6" t="s">
        <v>52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20</v>
      </c>
      <c r="F17" s="8" t="s">
        <v>33</v>
      </c>
      <c r="G17" s="14">
        <f>VLOOKUP($A$4,zone_lu,4)</f>
        <v>95</v>
      </c>
      <c r="H17" s="16">
        <f t="shared" si="0"/>
        <v>1900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74</v>
      </c>
      <c r="E21" s="13">
        <v>6</v>
      </c>
      <c r="F21" s="8" t="s">
        <v>35</v>
      </c>
      <c r="G21" s="14">
        <v>100</v>
      </c>
      <c r="H21" s="16">
        <f t="shared" si="0"/>
        <v>600</v>
      </c>
    </row>
    <row r="22" spans="2:8" x14ac:dyDescent="0.25">
      <c r="D22" s="13" t="s">
        <v>32</v>
      </c>
      <c r="E22" s="13">
        <v>20</v>
      </c>
      <c r="F22" s="8" t="s">
        <v>33</v>
      </c>
      <c r="G22" s="14">
        <f>VLOOKUP($A$4,zone_lu,4)</f>
        <v>95</v>
      </c>
      <c r="H22" s="16">
        <f t="shared" si="0"/>
        <v>1900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6</v>
      </c>
      <c r="F24" s="32" t="s">
        <v>37</v>
      </c>
      <c r="G24" s="5">
        <v>125</v>
      </c>
      <c r="H24" s="42">
        <f t="shared" ref="H24:H27" si="1">E24*G24</f>
        <v>750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20</v>
      </c>
      <c r="F27" s="32" t="s">
        <v>33</v>
      </c>
      <c r="G27" s="5">
        <f>VLOOKUP($A$4,zone_lu,4)</f>
        <v>95</v>
      </c>
      <c r="H27" s="42">
        <f t="shared" si="1"/>
        <v>1900</v>
      </c>
    </row>
    <row r="28" spans="2:8" x14ac:dyDescent="0.25">
      <c r="E28" s="17"/>
      <c r="F28" s="18"/>
      <c r="G28" s="19"/>
      <c r="H28" s="20">
        <f>SUBTOTAL(9,H12:H27)</f>
        <v>16500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18240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0.2</v>
      </c>
      <c r="F32" s="8"/>
      <c r="G32" s="14"/>
      <c r="H32" s="16">
        <f>ROUND(H30*E32,0)</f>
        <v>3648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2189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301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0.08</v>
      </c>
      <c r="F38" s="8"/>
      <c r="G38" s="14"/>
      <c r="H38" s="16">
        <f>ROUND(SUM(H30:H37)*E38,0)</f>
        <v>1950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26328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x14ac:dyDescent="0.25">
      <c r="A2" s="13" t="s">
        <v>15</v>
      </c>
    </row>
    <row r="3" spans="1:15" x14ac:dyDescent="0.25">
      <c r="A3" s="13" t="s">
        <v>26</v>
      </c>
    </row>
    <row r="4" spans="1:15" x14ac:dyDescent="0.25">
      <c r="A4" s="44">
        <v>4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95</v>
      </c>
      <c r="H8" s="16">
        <f>E8*G8</f>
        <v>1140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1740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6</v>
      </c>
      <c r="F14" s="32" t="s">
        <v>37</v>
      </c>
      <c r="G14" s="21">
        <v>1400</v>
      </c>
      <c r="H14" s="33">
        <f t="shared" si="0"/>
        <v>8400</v>
      </c>
    </row>
    <row r="15" spans="1:15" ht="30" x14ac:dyDescent="0.25">
      <c r="D15" s="6" t="s">
        <v>52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20</v>
      </c>
      <c r="F17" s="8" t="s">
        <v>33</v>
      </c>
      <c r="G17" s="14">
        <f>VLOOKUP($A$4,zone_lu,4)</f>
        <v>95</v>
      </c>
      <c r="H17" s="16">
        <f t="shared" si="0"/>
        <v>1900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74</v>
      </c>
      <c r="E21" s="13">
        <v>6</v>
      </c>
      <c r="F21" s="8" t="s">
        <v>35</v>
      </c>
      <c r="G21" s="14">
        <v>100</v>
      </c>
      <c r="H21" s="16">
        <f t="shared" si="0"/>
        <v>600</v>
      </c>
    </row>
    <row r="22" spans="2:8" x14ac:dyDescent="0.25">
      <c r="D22" s="13" t="s">
        <v>32</v>
      </c>
      <c r="E22" s="13">
        <v>20</v>
      </c>
      <c r="F22" s="8" t="s">
        <v>33</v>
      </c>
      <c r="G22" s="14">
        <f>VLOOKUP($A$4,zone_lu,4)</f>
        <v>95</v>
      </c>
      <c r="H22" s="16">
        <f t="shared" si="0"/>
        <v>1900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6</v>
      </c>
      <c r="F24" s="32" t="s">
        <v>37</v>
      </c>
      <c r="G24" s="5">
        <v>125</v>
      </c>
      <c r="H24" s="42">
        <f t="shared" ref="H24:H27" si="1">E24*G24</f>
        <v>750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20</v>
      </c>
      <c r="F27" s="32" t="s">
        <v>33</v>
      </c>
      <c r="G27" s="5">
        <f>VLOOKUP($A$4,zone_lu,4)</f>
        <v>95</v>
      </c>
      <c r="H27" s="42">
        <f t="shared" si="1"/>
        <v>1900</v>
      </c>
    </row>
    <row r="28" spans="2:8" x14ac:dyDescent="0.25">
      <c r="E28" s="17"/>
      <c r="F28" s="18"/>
      <c r="G28" s="19"/>
      <c r="H28" s="20">
        <f>SUBTOTAL(9,H12:H27)</f>
        <v>16500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18240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0.18</v>
      </c>
      <c r="F32" s="8"/>
      <c r="G32" s="14"/>
      <c r="H32" s="16">
        <f>ROUND(H30*E32,0)</f>
        <v>3283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2152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296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0.05</v>
      </c>
      <c r="F38" s="8"/>
      <c r="G38" s="14"/>
      <c r="H38" s="16">
        <f>ROUND(SUM(H30:H37)*E38,0)</f>
        <v>1199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25170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x14ac:dyDescent="0.25">
      <c r="A2" s="13" t="s">
        <v>15</v>
      </c>
    </row>
    <row r="3" spans="1:15" x14ac:dyDescent="0.25">
      <c r="A3" s="13" t="s">
        <v>26</v>
      </c>
    </row>
    <row r="4" spans="1:15" x14ac:dyDescent="0.25">
      <c r="A4" s="44">
        <v>6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85</v>
      </c>
      <c r="H8" s="16">
        <f>E8*G8</f>
        <v>1020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1620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6</v>
      </c>
      <c r="F14" s="32" t="s">
        <v>37</v>
      </c>
      <c r="G14" s="21">
        <v>1400</v>
      </c>
      <c r="H14" s="33">
        <f t="shared" si="0"/>
        <v>8400</v>
      </c>
    </row>
    <row r="15" spans="1:15" ht="30" x14ac:dyDescent="0.25">
      <c r="D15" s="6" t="s">
        <v>52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20</v>
      </c>
      <c r="F17" s="8" t="s">
        <v>33</v>
      </c>
      <c r="G17" s="14">
        <f>VLOOKUP($A$4,zone_lu,4)</f>
        <v>85</v>
      </c>
      <c r="H17" s="16">
        <f t="shared" si="0"/>
        <v>1700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74</v>
      </c>
      <c r="E21" s="13">
        <v>6</v>
      </c>
      <c r="F21" s="8" t="s">
        <v>35</v>
      </c>
      <c r="G21" s="14">
        <v>100</v>
      </c>
      <c r="H21" s="16">
        <f t="shared" si="0"/>
        <v>600</v>
      </c>
    </row>
    <row r="22" spans="2:8" x14ac:dyDescent="0.25">
      <c r="D22" s="13" t="s">
        <v>32</v>
      </c>
      <c r="E22" s="13">
        <v>20</v>
      </c>
      <c r="F22" s="8" t="s">
        <v>33</v>
      </c>
      <c r="G22" s="14">
        <f>VLOOKUP($A$4,zone_lu,4)</f>
        <v>85</v>
      </c>
      <c r="H22" s="16">
        <f t="shared" si="0"/>
        <v>1700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6</v>
      </c>
      <c r="F24" s="32" t="s">
        <v>37</v>
      </c>
      <c r="G24" s="5">
        <v>125</v>
      </c>
      <c r="H24" s="42">
        <f t="shared" ref="H24:H27" si="1">E24*G24</f>
        <v>750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20</v>
      </c>
      <c r="F27" s="32" t="s">
        <v>33</v>
      </c>
      <c r="G27" s="5">
        <f>VLOOKUP($A$4,zone_lu,4)</f>
        <v>85</v>
      </c>
      <c r="H27" s="42">
        <f t="shared" si="1"/>
        <v>1700</v>
      </c>
    </row>
    <row r="28" spans="2:8" x14ac:dyDescent="0.25">
      <c r="E28" s="17"/>
      <c r="F28" s="18"/>
      <c r="G28" s="19"/>
      <c r="H28" s="20">
        <f>SUBTOTAL(9,H12:H27)</f>
        <v>15900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17520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2628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2015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277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0.02</v>
      </c>
      <c r="F38" s="8"/>
      <c r="G38" s="14"/>
      <c r="H38" s="16">
        <f>ROUND(SUM(H30:H37)*E38,0)</f>
        <v>449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22889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x14ac:dyDescent="0.25">
      <c r="A2" s="13" t="s">
        <v>15</v>
      </c>
    </row>
    <row r="3" spans="1:15" x14ac:dyDescent="0.25">
      <c r="A3" s="13" t="s">
        <v>26</v>
      </c>
    </row>
    <row r="4" spans="1:15" x14ac:dyDescent="0.25">
      <c r="A4" s="44">
        <v>9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85</v>
      </c>
      <c r="H8" s="16">
        <f>E8*G8</f>
        <v>1020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1620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6</v>
      </c>
      <c r="F14" s="32" t="s">
        <v>37</v>
      </c>
      <c r="G14" s="21">
        <v>1400</v>
      </c>
      <c r="H14" s="33">
        <f t="shared" si="0"/>
        <v>8400</v>
      </c>
    </row>
    <row r="15" spans="1:15" ht="30" x14ac:dyDescent="0.25">
      <c r="D15" s="6" t="s">
        <v>52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20</v>
      </c>
      <c r="F17" s="8" t="s">
        <v>33</v>
      </c>
      <c r="G17" s="14">
        <f>VLOOKUP($A$4,zone_lu,4)</f>
        <v>85</v>
      </c>
      <c r="H17" s="16">
        <f t="shared" si="0"/>
        <v>1700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74</v>
      </c>
      <c r="E21" s="13">
        <v>6</v>
      </c>
      <c r="F21" s="8" t="s">
        <v>35</v>
      </c>
      <c r="G21" s="14">
        <v>100</v>
      </c>
      <c r="H21" s="16">
        <f t="shared" si="0"/>
        <v>600</v>
      </c>
    </row>
    <row r="22" spans="2:8" x14ac:dyDescent="0.25">
      <c r="D22" s="13" t="s">
        <v>32</v>
      </c>
      <c r="E22" s="13">
        <v>20</v>
      </c>
      <c r="F22" s="8" t="s">
        <v>33</v>
      </c>
      <c r="G22" s="14">
        <f>VLOOKUP($A$4,zone_lu,4)</f>
        <v>85</v>
      </c>
      <c r="H22" s="16">
        <f t="shared" si="0"/>
        <v>1700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6</v>
      </c>
      <c r="F24" s="32" t="s">
        <v>37</v>
      </c>
      <c r="G24" s="5">
        <v>125</v>
      </c>
      <c r="H24" s="42">
        <f t="shared" ref="H24:H27" si="1">E24*G24</f>
        <v>750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20</v>
      </c>
      <c r="F27" s="32" t="s">
        <v>33</v>
      </c>
      <c r="G27" s="5">
        <f>VLOOKUP($A$4,zone_lu,4)</f>
        <v>85</v>
      </c>
      <c r="H27" s="42">
        <f t="shared" si="1"/>
        <v>1700</v>
      </c>
    </row>
    <row r="28" spans="2:8" x14ac:dyDescent="0.25">
      <c r="E28" s="17"/>
      <c r="F28" s="18"/>
      <c r="G28" s="19"/>
      <c r="H28" s="20">
        <f>SUBTOTAL(9,H12:H27)</f>
        <v>15900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17520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2628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2015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277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0.02</v>
      </c>
      <c r="F38" s="8"/>
      <c r="G38" s="14"/>
      <c r="H38" s="16">
        <f>ROUND(SUM(H30:H37)*E38,0)</f>
        <v>449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22889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x14ac:dyDescent="0.25">
      <c r="A2" s="13" t="s">
        <v>15</v>
      </c>
    </row>
    <row r="3" spans="1:15" x14ac:dyDescent="0.25">
      <c r="A3" s="13" t="s">
        <v>26</v>
      </c>
    </row>
    <row r="4" spans="1:15" x14ac:dyDescent="0.25">
      <c r="A4" s="44">
        <v>10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70</v>
      </c>
      <c r="H8" s="16">
        <f>E8*G8</f>
        <v>840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1440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6</v>
      </c>
      <c r="F14" s="32" t="s">
        <v>37</v>
      </c>
      <c r="G14" s="21">
        <v>1400</v>
      </c>
      <c r="H14" s="33">
        <f t="shared" si="0"/>
        <v>8400</v>
      </c>
    </row>
    <row r="15" spans="1:15" ht="30" x14ac:dyDescent="0.25">
      <c r="D15" s="6" t="s">
        <v>52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20</v>
      </c>
      <c r="F17" s="8" t="s">
        <v>33</v>
      </c>
      <c r="G17" s="14">
        <f>VLOOKUP($A$4,zone_lu,4)</f>
        <v>70</v>
      </c>
      <c r="H17" s="16">
        <f t="shared" si="0"/>
        <v>1400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74</v>
      </c>
      <c r="E21" s="13">
        <v>6</v>
      </c>
      <c r="F21" s="8" t="s">
        <v>35</v>
      </c>
      <c r="G21" s="14">
        <v>100</v>
      </c>
      <c r="H21" s="16">
        <f t="shared" si="0"/>
        <v>600</v>
      </c>
    </row>
    <row r="22" spans="2:8" x14ac:dyDescent="0.25">
      <c r="D22" s="13" t="s">
        <v>32</v>
      </c>
      <c r="E22" s="13">
        <v>20</v>
      </c>
      <c r="F22" s="8" t="s">
        <v>33</v>
      </c>
      <c r="G22" s="14">
        <f>VLOOKUP($A$4,zone_lu,4)</f>
        <v>70</v>
      </c>
      <c r="H22" s="16">
        <f t="shared" si="0"/>
        <v>1400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6</v>
      </c>
      <c r="F24" s="32" t="s">
        <v>37</v>
      </c>
      <c r="G24" s="5">
        <v>125</v>
      </c>
      <c r="H24" s="42">
        <f t="shared" ref="H24:H27" si="1">E24*G24</f>
        <v>750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20</v>
      </c>
      <c r="F27" s="32" t="s">
        <v>33</v>
      </c>
      <c r="G27" s="5">
        <f>VLOOKUP($A$4,zone_lu,4)</f>
        <v>70</v>
      </c>
      <c r="H27" s="42">
        <f t="shared" si="1"/>
        <v>1400</v>
      </c>
    </row>
    <row r="28" spans="2:8" x14ac:dyDescent="0.25">
      <c r="E28" s="17"/>
      <c r="F28" s="18"/>
      <c r="G28" s="19"/>
      <c r="H28" s="20">
        <f>SUBTOTAL(9,H12:H27)</f>
        <v>15000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16440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2466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1891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260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</v>
      </c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21057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1990's</v>
      </c>
    </row>
    <row r="2" spans="1:15" x14ac:dyDescent="0.25">
      <c r="A2" s="13" t="s">
        <v>15</v>
      </c>
    </row>
    <row r="3" spans="1:15" x14ac:dyDescent="0.25">
      <c r="A3" s="13" t="s">
        <v>26</v>
      </c>
    </row>
    <row r="4" spans="1:15" x14ac:dyDescent="0.25">
      <c r="A4" s="44">
        <v>12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12</v>
      </c>
      <c r="F8" s="8" t="s">
        <v>33</v>
      </c>
      <c r="G8" s="14">
        <f>VLOOKUP($A$4,zone_lu,4)</f>
        <v>65</v>
      </c>
      <c r="H8" s="16">
        <f>E8*G8</f>
        <v>780</v>
      </c>
    </row>
    <row r="9" spans="1:15" x14ac:dyDescent="0.25">
      <c r="D9" s="13" t="s">
        <v>34</v>
      </c>
      <c r="E9" s="13">
        <v>6</v>
      </c>
      <c r="F9" s="8" t="s">
        <v>35</v>
      </c>
      <c r="G9" s="14">
        <v>100</v>
      </c>
      <c r="H9" s="16">
        <f t="shared" ref="H9:H31" si="0">E9*G9</f>
        <v>600</v>
      </c>
    </row>
    <row r="10" spans="1:15" x14ac:dyDescent="0.25">
      <c r="E10" s="17"/>
      <c r="F10" s="18"/>
      <c r="G10" s="19"/>
      <c r="H10" s="20">
        <f>SUBTOTAL(9,H6:H9)</f>
        <v>1380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6</v>
      </c>
      <c r="F14" s="32" t="s">
        <v>37</v>
      </c>
      <c r="G14" s="21">
        <v>1400</v>
      </c>
      <c r="H14" s="33">
        <f t="shared" si="0"/>
        <v>8400</v>
      </c>
    </row>
    <row r="15" spans="1:15" ht="30" x14ac:dyDescent="0.25">
      <c r="D15" s="6" t="s">
        <v>52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6</v>
      </c>
      <c r="F16" s="8" t="s">
        <v>35</v>
      </c>
      <c r="G16" s="14">
        <v>50</v>
      </c>
      <c r="H16" s="16">
        <f t="shared" si="0"/>
        <v>300</v>
      </c>
    </row>
    <row r="17" spans="2:8" x14ac:dyDescent="0.25">
      <c r="D17" s="13" t="s">
        <v>32</v>
      </c>
      <c r="E17" s="13">
        <v>20</v>
      </c>
      <c r="F17" s="8" t="s">
        <v>33</v>
      </c>
      <c r="G17" s="14">
        <f>VLOOKUP($A$4,zone_lu,4)</f>
        <v>65</v>
      </c>
      <c r="H17" s="16">
        <f t="shared" si="0"/>
        <v>1300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6</v>
      </c>
      <c r="F20" s="8" t="s">
        <v>35</v>
      </c>
      <c r="G20" s="14">
        <v>125</v>
      </c>
      <c r="H20" s="16">
        <f t="shared" si="0"/>
        <v>750</v>
      </c>
    </row>
    <row r="21" spans="2:8" x14ac:dyDescent="0.25">
      <c r="D21" s="35" t="s">
        <v>74</v>
      </c>
      <c r="E21" s="13">
        <v>6</v>
      </c>
      <c r="F21" s="8" t="s">
        <v>35</v>
      </c>
      <c r="G21" s="14">
        <v>100</v>
      </c>
      <c r="H21" s="16">
        <f t="shared" si="0"/>
        <v>600</v>
      </c>
    </row>
    <row r="22" spans="2:8" x14ac:dyDescent="0.25">
      <c r="D22" s="13" t="s">
        <v>32</v>
      </c>
      <c r="E22" s="13">
        <v>20</v>
      </c>
      <c r="F22" s="8" t="s">
        <v>33</v>
      </c>
      <c r="G22" s="14">
        <f>VLOOKUP($A$4,zone_lu,4)</f>
        <v>65</v>
      </c>
      <c r="H22" s="16">
        <f t="shared" si="0"/>
        <v>1300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6</v>
      </c>
      <c r="F24" s="32" t="s">
        <v>37</v>
      </c>
      <c r="G24" s="5">
        <v>125</v>
      </c>
      <c r="H24" s="42">
        <f t="shared" ref="H24:H27" si="1">E24*G24</f>
        <v>750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20</v>
      </c>
      <c r="F27" s="32" t="s">
        <v>33</v>
      </c>
      <c r="G27" s="5">
        <f>VLOOKUP($A$4,zone_lu,4)</f>
        <v>65</v>
      </c>
      <c r="H27" s="42">
        <f t="shared" si="1"/>
        <v>1300</v>
      </c>
    </row>
    <row r="28" spans="2:8" x14ac:dyDescent="0.25">
      <c r="E28" s="17"/>
      <c r="F28" s="18"/>
      <c r="G28" s="19"/>
      <c r="H28" s="20">
        <f>SUBTOTAL(9,H12:H27)</f>
        <v>14700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16080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2412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1849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254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</v>
      </c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20595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/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ht="14.45" x14ac:dyDescent="0.3">
      <c r="A2" s="13" t="s">
        <v>30</v>
      </c>
    </row>
    <row r="3" spans="1:15" ht="14.45" x14ac:dyDescent="0.3">
      <c r="A3" s="13" t="s">
        <v>26</v>
      </c>
    </row>
    <row r="4" spans="1:15" x14ac:dyDescent="0.25">
      <c r="A4" s="44">
        <v>3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95</v>
      </c>
      <c r="H8" s="16">
        <f>E8*G8</f>
        <v>1520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2320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32" t="s">
        <v>37</v>
      </c>
      <c r="G14" s="21">
        <v>1400</v>
      </c>
      <c r="H14" s="33">
        <f t="shared" si="0"/>
        <v>11200</v>
      </c>
    </row>
    <row r="15" spans="1:15" ht="30" x14ac:dyDescent="0.25">
      <c r="D15" s="6" t="s">
        <v>46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95</v>
      </c>
      <c r="H17" s="16">
        <f t="shared" si="0"/>
        <v>2280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24</v>
      </c>
      <c r="F22" s="8" t="s">
        <v>33</v>
      </c>
      <c r="G22" s="14">
        <f>VLOOKUP($A$4,zone_lu,4)</f>
        <v>95</v>
      </c>
      <c r="H22" s="16">
        <f t="shared" si="0"/>
        <v>2280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24</v>
      </c>
      <c r="F27" s="32" t="s">
        <v>33</v>
      </c>
      <c r="G27" s="5">
        <f>VLOOKUP($A$4,zone_lu,4)</f>
        <v>95</v>
      </c>
      <c r="H27" s="42">
        <f t="shared" si="1"/>
        <v>2280</v>
      </c>
    </row>
    <row r="28" spans="2:8" x14ac:dyDescent="0.25">
      <c r="E28" s="17"/>
      <c r="F28" s="18"/>
      <c r="G28" s="19"/>
      <c r="H28" s="20">
        <f>SUBTOTAL(9,H12:H27)</f>
        <v>21240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23560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0.2</v>
      </c>
      <c r="F32" s="8"/>
      <c r="G32" s="14"/>
      <c r="H32" s="16">
        <f>ROUND(H30*E32,0)</f>
        <v>4712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2827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389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0.08</v>
      </c>
      <c r="F38" s="8"/>
      <c r="G38" s="14"/>
      <c r="H38" s="16">
        <f>ROUND(SUM(H30:H37)*E38,0)</f>
        <v>2519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34007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x14ac:dyDescent="0.25">
      <c r="A2" s="13" t="s">
        <v>30</v>
      </c>
    </row>
    <row r="3" spans="1:15" x14ac:dyDescent="0.25">
      <c r="A3" s="13" t="s">
        <v>26</v>
      </c>
    </row>
    <row r="4" spans="1:15" x14ac:dyDescent="0.25">
      <c r="A4" s="44">
        <v>4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95</v>
      </c>
      <c r="H8" s="16">
        <f>E8*G8</f>
        <v>1520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2320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32" t="s">
        <v>37</v>
      </c>
      <c r="G14" s="21">
        <v>1400</v>
      </c>
      <c r="H14" s="33">
        <f t="shared" si="0"/>
        <v>11200</v>
      </c>
    </row>
    <row r="15" spans="1:15" ht="30" x14ac:dyDescent="0.25">
      <c r="D15" s="6" t="s">
        <v>46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95</v>
      </c>
      <c r="H17" s="16">
        <f t="shared" si="0"/>
        <v>2280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24</v>
      </c>
      <c r="F22" s="8" t="s">
        <v>33</v>
      </c>
      <c r="G22" s="14">
        <f>VLOOKUP($A$4,zone_lu,4)</f>
        <v>95</v>
      </c>
      <c r="H22" s="16">
        <f t="shared" si="0"/>
        <v>2280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24</v>
      </c>
      <c r="F27" s="32" t="s">
        <v>33</v>
      </c>
      <c r="G27" s="5">
        <f>VLOOKUP($A$4,zone_lu,4)</f>
        <v>95</v>
      </c>
      <c r="H27" s="42">
        <f t="shared" si="1"/>
        <v>2280</v>
      </c>
    </row>
    <row r="28" spans="2:8" x14ac:dyDescent="0.25">
      <c r="E28" s="17"/>
      <c r="F28" s="18"/>
      <c r="G28" s="19"/>
      <c r="H28" s="20">
        <f>SUBTOTAL(9,H12:H27)</f>
        <v>21240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23560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0.18</v>
      </c>
      <c r="F32" s="8"/>
      <c r="G32" s="14"/>
      <c r="H32" s="16">
        <f>ROUND(H30*E32,0)</f>
        <v>4241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2780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382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0.05</v>
      </c>
      <c r="F38" s="8"/>
      <c r="G38" s="14"/>
      <c r="H38" s="16">
        <f>ROUND(SUM(H30:H37)*E38,0)</f>
        <v>1548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32511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x14ac:dyDescent="0.25">
      <c r="A2" s="13" t="s">
        <v>4</v>
      </c>
    </row>
    <row r="3" spans="1:15" x14ac:dyDescent="0.25">
      <c r="A3" s="13" t="s">
        <v>27</v>
      </c>
    </row>
    <row r="4" spans="1:15" x14ac:dyDescent="0.25">
      <c r="A4" s="44">
        <v>6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E7"/>
      <c r="F7" s="8"/>
      <c r="G7" s="3"/>
      <c r="H7" s="37" t="s">
        <v>76</v>
      </c>
    </row>
    <row r="8" spans="1:15" x14ac:dyDescent="0.25">
      <c r="D8" s="13" t="s">
        <v>32</v>
      </c>
      <c r="E8"/>
      <c r="F8" s="8"/>
      <c r="G8" s="3"/>
      <c r="H8" s="4"/>
    </row>
    <row r="9" spans="1:15" x14ac:dyDescent="0.25">
      <c r="D9" s="13" t="s">
        <v>34</v>
      </c>
      <c r="E9"/>
      <c r="F9" s="8"/>
      <c r="G9" s="4"/>
      <c r="H9" s="4"/>
    </row>
    <row r="10" spans="1:15" x14ac:dyDescent="0.25">
      <c r="E10" s="17"/>
      <c r="F10" s="18"/>
      <c r="G10" s="19"/>
      <c r="H10" s="20">
        <f>SUBTOTAL(9,H6:H9)</f>
        <v>0</v>
      </c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8</v>
      </c>
      <c r="F14" s="8" t="s">
        <v>37</v>
      </c>
      <c r="G14" s="21">
        <v>900</v>
      </c>
      <c r="H14" s="16">
        <f t="shared" si="0"/>
        <v>7200</v>
      </c>
    </row>
    <row r="15" spans="1:15" ht="30" x14ac:dyDescent="0.25">
      <c r="D15" s="6" t="s">
        <v>50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78</v>
      </c>
      <c r="F17" s="8" t="s">
        <v>33</v>
      </c>
      <c r="G17" s="14">
        <f>VLOOKUP($A$4,zone_lu,4)</f>
        <v>85</v>
      </c>
      <c r="H17" s="16">
        <f t="shared" si="0"/>
        <v>6630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400</v>
      </c>
      <c r="H20" s="16">
        <f t="shared" si="0"/>
        <v>3200</v>
      </c>
    </row>
    <row r="21" spans="2:8" x14ac:dyDescent="0.25">
      <c r="D21" s="35" t="s">
        <v>72</v>
      </c>
      <c r="E21" s="13">
        <v>8</v>
      </c>
      <c r="F21" s="8" t="s">
        <v>35</v>
      </c>
      <c r="G21" s="14">
        <v>200</v>
      </c>
      <c r="H21" s="16">
        <f t="shared" si="0"/>
        <v>1600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85</v>
      </c>
      <c r="H22" s="16">
        <f t="shared" si="0"/>
        <v>1360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75</v>
      </c>
      <c r="H24" s="42">
        <f t="shared" ref="H24:H27" si="1">E24*G24</f>
        <v>600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>
        <v>160</v>
      </c>
      <c r="F26" s="32" t="s">
        <v>84</v>
      </c>
      <c r="G26" s="5">
        <v>3</v>
      </c>
      <c r="H26" s="42">
        <f t="shared" si="1"/>
        <v>480</v>
      </c>
    </row>
    <row r="27" spans="2:8" x14ac:dyDescent="0.25">
      <c r="C27"/>
      <c r="D27" t="s">
        <v>32</v>
      </c>
      <c r="E27" s="41">
        <v>96</v>
      </c>
      <c r="F27" s="32" t="s">
        <v>33</v>
      </c>
      <c r="G27" s="5">
        <f>VLOOKUP($A$4,zone_lu,4)</f>
        <v>85</v>
      </c>
      <c r="H27" s="42">
        <f t="shared" si="1"/>
        <v>8160</v>
      </c>
    </row>
    <row r="28" spans="2:8" x14ac:dyDescent="0.25">
      <c r="E28" s="17"/>
      <c r="F28" s="18"/>
      <c r="G28" s="19"/>
      <c r="H28" s="20">
        <f>SUBTOTAL(9,H12:H27)</f>
        <v>29630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29630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0.09</v>
      </c>
      <c r="F32" s="8"/>
      <c r="G32" s="14"/>
      <c r="H32" s="16">
        <f>ROUND(H30*E32,0)</f>
        <v>2667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1292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420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34009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x14ac:dyDescent="0.25">
      <c r="A2" s="13" t="s">
        <v>30</v>
      </c>
    </row>
    <row r="3" spans="1:15" x14ac:dyDescent="0.25">
      <c r="A3" s="13" t="s">
        <v>26</v>
      </c>
    </row>
    <row r="4" spans="1:15" x14ac:dyDescent="0.25">
      <c r="A4" s="44">
        <v>6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85</v>
      </c>
      <c r="H8" s="16">
        <f>E8*G8</f>
        <v>1360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2160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32" t="s">
        <v>37</v>
      </c>
      <c r="G14" s="21">
        <v>1400</v>
      </c>
      <c r="H14" s="33">
        <f t="shared" si="0"/>
        <v>11200</v>
      </c>
    </row>
    <row r="15" spans="1:15" ht="30" x14ac:dyDescent="0.25">
      <c r="D15" s="6" t="s">
        <v>46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85</v>
      </c>
      <c r="H17" s="16">
        <f t="shared" si="0"/>
        <v>2040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24</v>
      </c>
      <c r="F22" s="8" t="s">
        <v>33</v>
      </c>
      <c r="G22" s="14">
        <f>VLOOKUP($A$4,zone_lu,4)</f>
        <v>85</v>
      </c>
      <c r="H22" s="16">
        <f t="shared" si="0"/>
        <v>2040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24</v>
      </c>
      <c r="F27" s="32" t="s">
        <v>33</v>
      </c>
      <c r="G27" s="5">
        <f>VLOOKUP($A$4,zone_lu,4)</f>
        <v>85</v>
      </c>
      <c r="H27" s="42">
        <f t="shared" si="1"/>
        <v>2040</v>
      </c>
    </row>
    <row r="28" spans="2:8" x14ac:dyDescent="0.25">
      <c r="E28" s="17"/>
      <c r="F28" s="18"/>
      <c r="G28" s="19"/>
      <c r="H28" s="20">
        <f>SUBTOTAL(9,H12:H27)</f>
        <v>20520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22680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3402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2608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359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0.02</v>
      </c>
      <c r="F38" s="8"/>
      <c r="G38" s="14"/>
      <c r="H38" s="16">
        <f>ROUND(SUM(H30:H37)*E38,0)</f>
        <v>581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29630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x14ac:dyDescent="0.25">
      <c r="A2" s="13" t="s">
        <v>30</v>
      </c>
    </row>
    <row r="3" spans="1:15" x14ac:dyDescent="0.25">
      <c r="A3" s="13" t="s">
        <v>26</v>
      </c>
    </row>
    <row r="4" spans="1:15" x14ac:dyDescent="0.25">
      <c r="A4" s="44">
        <v>9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85</v>
      </c>
      <c r="H8" s="16">
        <f>E8*G8</f>
        <v>1360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2160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32" t="s">
        <v>37</v>
      </c>
      <c r="G14" s="21">
        <v>1400</v>
      </c>
      <c r="H14" s="33">
        <f t="shared" si="0"/>
        <v>11200</v>
      </c>
    </row>
    <row r="15" spans="1:15" ht="30" x14ac:dyDescent="0.25">
      <c r="D15" s="6" t="s">
        <v>46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85</v>
      </c>
      <c r="H17" s="16">
        <f t="shared" si="0"/>
        <v>2040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24</v>
      </c>
      <c r="F22" s="8" t="s">
        <v>33</v>
      </c>
      <c r="G22" s="14">
        <f>VLOOKUP($A$4,zone_lu,4)</f>
        <v>85</v>
      </c>
      <c r="H22" s="16">
        <f t="shared" si="0"/>
        <v>2040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24</v>
      </c>
      <c r="F27" s="32" t="s">
        <v>33</v>
      </c>
      <c r="G27" s="5">
        <f>VLOOKUP($A$4,zone_lu,4)</f>
        <v>85</v>
      </c>
      <c r="H27" s="42">
        <f t="shared" si="1"/>
        <v>2040</v>
      </c>
    </row>
    <row r="28" spans="2:8" x14ac:dyDescent="0.25">
      <c r="E28" s="17"/>
      <c r="F28" s="18"/>
      <c r="G28" s="19"/>
      <c r="H28" s="20">
        <f>SUBTOTAL(9,H12:H27)</f>
        <v>20520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22680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3402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2608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359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0.02</v>
      </c>
      <c r="F38" s="8"/>
      <c r="G38" s="14"/>
      <c r="H38" s="16">
        <f>ROUND(SUM(H30:H37)*E38,0)</f>
        <v>581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29630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x14ac:dyDescent="0.25">
      <c r="A2" s="13" t="s">
        <v>30</v>
      </c>
    </row>
    <row r="3" spans="1:15" x14ac:dyDescent="0.25">
      <c r="A3" s="13" t="s">
        <v>26</v>
      </c>
    </row>
    <row r="4" spans="1:15" x14ac:dyDescent="0.25">
      <c r="A4" s="44">
        <v>10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70</v>
      </c>
      <c r="H8" s="16">
        <f>E8*G8</f>
        <v>1120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1920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32" t="s">
        <v>37</v>
      </c>
      <c r="G14" s="21">
        <v>1400</v>
      </c>
      <c r="H14" s="33">
        <f t="shared" si="0"/>
        <v>11200</v>
      </c>
    </row>
    <row r="15" spans="1:15" ht="30" x14ac:dyDescent="0.25">
      <c r="D15" s="6" t="s">
        <v>46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70</v>
      </c>
      <c r="H17" s="16">
        <f t="shared" si="0"/>
        <v>1680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24</v>
      </c>
      <c r="F22" s="8" t="s">
        <v>33</v>
      </c>
      <c r="G22" s="14">
        <f>VLOOKUP($A$4,zone_lu,4)</f>
        <v>70</v>
      </c>
      <c r="H22" s="16">
        <f t="shared" si="0"/>
        <v>1680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24</v>
      </c>
      <c r="F27" s="32" t="s">
        <v>33</v>
      </c>
      <c r="G27" s="5">
        <f>VLOOKUP($A$4,zone_lu,4)</f>
        <v>70</v>
      </c>
      <c r="H27" s="42">
        <f t="shared" si="1"/>
        <v>1680</v>
      </c>
    </row>
    <row r="28" spans="2:8" x14ac:dyDescent="0.25">
      <c r="E28" s="17"/>
      <c r="F28" s="18"/>
      <c r="G28" s="19"/>
      <c r="H28" s="20">
        <f>SUBTOTAL(9,H12:H27)</f>
        <v>19440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21360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3204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2456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338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</v>
      </c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27358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x14ac:dyDescent="0.25">
      <c r="A2" s="13" t="s">
        <v>30</v>
      </c>
    </row>
    <row r="3" spans="1:15" x14ac:dyDescent="0.25">
      <c r="A3" s="13" t="s">
        <v>26</v>
      </c>
    </row>
    <row r="4" spans="1:15" x14ac:dyDescent="0.25">
      <c r="A4" s="44">
        <v>12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65</v>
      </c>
      <c r="H8" s="16">
        <f>E8*G8</f>
        <v>1040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1840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32" t="s">
        <v>37</v>
      </c>
      <c r="G14" s="21">
        <v>1400</v>
      </c>
      <c r="H14" s="33">
        <f t="shared" si="0"/>
        <v>11200</v>
      </c>
    </row>
    <row r="15" spans="1:15" ht="30" x14ac:dyDescent="0.25">
      <c r="D15" s="6" t="s">
        <v>46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65</v>
      </c>
      <c r="H17" s="16">
        <f t="shared" si="0"/>
        <v>1560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24</v>
      </c>
      <c r="F22" s="8" t="s">
        <v>33</v>
      </c>
      <c r="G22" s="14">
        <f>VLOOKUP($A$4,zone_lu,4)</f>
        <v>65</v>
      </c>
      <c r="H22" s="16">
        <f t="shared" si="0"/>
        <v>1560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24</v>
      </c>
      <c r="F27" s="32" t="s">
        <v>33</v>
      </c>
      <c r="G27" s="5">
        <f>VLOOKUP($A$4,zone_lu,4)</f>
        <v>65</v>
      </c>
      <c r="H27" s="42">
        <f t="shared" si="1"/>
        <v>1560</v>
      </c>
    </row>
    <row r="28" spans="2:8" x14ac:dyDescent="0.25">
      <c r="E28" s="17"/>
      <c r="F28" s="18"/>
      <c r="G28" s="19"/>
      <c r="H28" s="20">
        <f>SUBTOTAL(9,H12:H27)</f>
        <v>19080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20920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3138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2406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331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</v>
      </c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26795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"/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ht="14.45" x14ac:dyDescent="0.3">
      <c r="A2" s="13" t="s">
        <v>30</v>
      </c>
    </row>
    <row r="3" spans="1:15" ht="14.45" x14ac:dyDescent="0.3">
      <c r="A3" s="13" t="s">
        <v>26</v>
      </c>
    </row>
    <row r="4" spans="1:15" x14ac:dyDescent="0.25">
      <c r="A4" s="44">
        <v>3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95</v>
      </c>
      <c r="H8" s="16">
        <f>E8*G8</f>
        <v>1520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2320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8</v>
      </c>
      <c r="F14" s="8" t="s">
        <v>37</v>
      </c>
      <c r="G14" s="21"/>
      <c r="H14" s="36" t="s">
        <v>75</v>
      </c>
    </row>
    <row r="15" spans="1:15" ht="30" x14ac:dyDescent="0.25">
      <c r="D15" s="6" t="s">
        <v>48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95</v>
      </c>
      <c r="H17" s="16">
        <f t="shared" si="0"/>
        <v>2280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24</v>
      </c>
      <c r="F22" s="8" t="s">
        <v>33</v>
      </c>
      <c r="G22" s="14">
        <f>VLOOKUP($A$4,zone_lu,4)</f>
        <v>95</v>
      </c>
      <c r="H22" s="16">
        <f t="shared" si="0"/>
        <v>2280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24</v>
      </c>
      <c r="F27" s="32" t="s">
        <v>33</v>
      </c>
      <c r="G27" s="5">
        <f>VLOOKUP($A$4,zone_lu,4)</f>
        <v>95</v>
      </c>
      <c r="H27" s="42">
        <f t="shared" si="1"/>
        <v>2280</v>
      </c>
    </row>
    <row r="28" spans="2:8" x14ac:dyDescent="0.25">
      <c r="E28" s="17"/>
      <c r="F28" s="18"/>
      <c r="G28" s="19"/>
      <c r="H28" s="20">
        <f>SUBTOTAL(9,H12:H27)</f>
        <v>10040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12360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0.2</v>
      </c>
      <c r="F32" s="8"/>
      <c r="G32" s="14"/>
      <c r="H32" s="16">
        <f>ROUND(H30*E32,0)</f>
        <v>2472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1483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204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0.08</v>
      </c>
      <c r="F38" s="8"/>
      <c r="G38" s="14"/>
      <c r="H38" s="16">
        <f>ROUND(SUM(H30:H37)*E38,0)</f>
        <v>1322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/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x14ac:dyDescent="0.25">
      <c r="A2" s="13" t="s">
        <v>30</v>
      </c>
    </row>
    <row r="3" spans="1:15" x14ac:dyDescent="0.25">
      <c r="A3" s="13" t="s">
        <v>26</v>
      </c>
    </row>
    <row r="4" spans="1:15" x14ac:dyDescent="0.25">
      <c r="A4" s="44">
        <v>4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95</v>
      </c>
      <c r="H8" s="16">
        <f>E8*G8</f>
        <v>1520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2320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8</v>
      </c>
      <c r="F14" s="8" t="s">
        <v>37</v>
      </c>
      <c r="G14" s="21"/>
      <c r="H14" s="36" t="s">
        <v>75</v>
      </c>
    </row>
    <row r="15" spans="1:15" ht="30" x14ac:dyDescent="0.25">
      <c r="D15" s="6" t="s">
        <v>48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95</v>
      </c>
      <c r="H17" s="16">
        <f t="shared" si="0"/>
        <v>2280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24</v>
      </c>
      <c r="F22" s="8" t="s">
        <v>33</v>
      </c>
      <c r="G22" s="14">
        <f>VLOOKUP($A$4,zone_lu,4)</f>
        <v>95</v>
      </c>
      <c r="H22" s="16">
        <f t="shared" si="0"/>
        <v>2280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24</v>
      </c>
      <c r="F27" s="32" t="s">
        <v>33</v>
      </c>
      <c r="G27" s="5">
        <f>VLOOKUP($A$4,zone_lu,4)</f>
        <v>95</v>
      </c>
      <c r="H27" s="42">
        <f t="shared" si="1"/>
        <v>2280</v>
      </c>
    </row>
    <row r="28" spans="2:8" x14ac:dyDescent="0.25">
      <c r="E28" s="17"/>
      <c r="F28" s="18"/>
      <c r="G28" s="19"/>
      <c r="H28" s="20">
        <f>SUBTOTAL(9,H12:H27)</f>
        <v>10040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12360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0.18</v>
      </c>
      <c r="F32" s="8"/>
      <c r="G32" s="14"/>
      <c r="H32" s="16">
        <f>ROUND(H30*E32,0)</f>
        <v>2225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1459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201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0.05</v>
      </c>
      <c r="F38" s="8"/>
      <c r="G38" s="14"/>
      <c r="H38" s="16">
        <f>ROUND(SUM(H30:H37)*E38,0)</f>
        <v>812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/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x14ac:dyDescent="0.25">
      <c r="A2" s="13" t="s">
        <v>30</v>
      </c>
    </row>
    <row r="3" spans="1:15" x14ac:dyDescent="0.25">
      <c r="A3" s="13" t="s">
        <v>26</v>
      </c>
    </row>
    <row r="4" spans="1:15" x14ac:dyDescent="0.25">
      <c r="A4" s="44">
        <v>6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85</v>
      </c>
      <c r="H8" s="16">
        <f>E8*G8</f>
        <v>1360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2160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8</v>
      </c>
      <c r="F14" s="8" t="s">
        <v>37</v>
      </c>
      <c r="G14" s="21"/>
      <c r="H14" s="36" t="s">
        <v>75</v>
      </c>
    </row>
    <row r="15" spans="1:15" ht="30" x14ac:dyDescent="0.25">
      <c r="D15" s="6" t="s">
        <v>48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85</v>
      </c>
      <c r="H17" s="16">
        <f t="shared" si="0"/>
        <v>2040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24</v>
      </c>
      <c r="F22" s="8" t="s">
        <v>33</v>
      </c>
      <c r="G22" s="14">
        <f>VLOOKUP($A$4,zone_lu,4)</f>
        <v>85</v>
      </c>
      <c r="H22" s="16">
        <f t="shared" si="0"/>
        <v>2040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24</v>
      </c>
      <c r="F27" s="32" t="s">
        <v>33</v>
      </c>
      <c r="G27" s="5">
        <f>VLOOKUP($A$4,zone_lu,4)</f>
        <v>85</v>
      </c>
      <c r="H27" s="42">
        <f t="shared" si="1"/>
        <v>2040</v>
      </c>
    </row>
    <row r="28" spans="2:8" x14ac:dyDescent="0.25">
      <c r="E28" s="17"/>
      <c r="F28" s="18"/>
      <c r="G28" s="19"/>
      <c r="H28" s="20">
        <f>SUBTOTAL(9,H12:H27)</f>
        <v>9320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11480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1722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1320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182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0.02</v>
      </c>
      <c r="F38" s="8"/>
      <c r="G38" s="14"/>
      <c r="H38" s="16">
        <f>ROUND(SUM(H30:H37)*E38,0)</f>
        <v>294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/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x14ac:dyDescent="0.25">
      <c r="A2" s="13" t="s">
        <v>30</v>
      </c>
    </row>
    <row r="3" spans="1:15" x14ac:dyDescent="0.25">
      <c r="A3" s="13" t="s">
        <v>26</v>
      </c>
    </row>
    <row r="4" spans="1:15" x14ac:dyDescent="0.25">
      <c r="A4" s="44">
        <v>9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85</v>
      </c>
      <c r="H8" s="16">
        <f>E8*G8</f>
        <v>1360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2160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8</v>
      </c>
      <c r="F14" s="8" t="s">
        <v>37</v>
      </c>
      <c r="G14" s="21"/>
      <c r="H14" s="36" t="s">
        <v>75</v>
      </c>
    </row>
    <row r="15" spans="1:15" ht="30" x14ac:dyDescent="0.25">
      <c r="D15" s="6" t="s">
        <v>48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85</v>
      </c>
      <c r="H17" s="16">
        <f t="shared" si="0"/>
        <v>2040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24</v>
      </c>
      <c r="F22" s="8" t="s">
        <v>33</v>
      </c>
      <c r="G22" s="14">
        <f>VLOOKUP($A$4,zone_lu,4)</f>
        <v>85</v>
      </c>
      <c r="H22" s="16">
        <f t="shared" si="0"/>
        <v>2040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24</v>
      </c>
      <c r="F27" s="32" t="s">
        <v>33</v>
      </c>
      <c r="G27" s="5">
        <f>VLOOKUP($A$4,zone_lu,4)</f>
        <v>85</v>
      </c>
      <c r="H27" s="42">
        <f t="shared" si="1"/>
        <v>2040</v>
      </c>
    </row>
    <row r="28" spans="2:8" x14ac:dyDescent="0.25">
      <c r="E28" s="17"/>
      <c r="F28" s="18"/>
      <c r="G28" s="19"/>
      <c r="H28" s="20">
        <f>SUBTOTAL(9,H12:H27)</f>
        <v>9320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11480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1722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1320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182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0.02</v>
      </c>
      <c r="F38" s="8"/>
      <c r="G38" s="14"/>
      <c r="H38" s="16">
        <f>ROUND(SUM(H30:H37)*E38,0)</f>
        <v>294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/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x14ac:dyDescent="0.25">
      <c r="A2" s="13" t="s">
        <v>30</v>
      </c>
    </row>
    <row r="3" spans="1:15" x14ac:dyDescent="0.25">
      <c r="A3" s="13" t="s">
        <v>26</v>
      </c>
    </row>
    <row r="4" spans="1:15" x14ac:dyDescent="0.25">
      <c r="A4" s="44">
        <v>10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70</v>
      </c>
      <c r="H8" s="16">
        <f>E8*G8</f>
        <v>1120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1920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8</v>
      </c>
      <c r="F14" s="8" t="s">
        <v>37</v>
      </c>
      <c r="G14" s="21"/>
      <c r="H14" s="36" t="s">
        <v>75</v>
      </c>
    </row>
    <row r="15" spans="1:15" ht="30" x14ac:dyDescent="0.25">
      <c r="D15" s="6" t="s">
        <v>48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70</v>
      </c>
      <c r="H17" s="16">
        <f t="shared" si="0"/>
        <v>1680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24</v>
      </c>
      <c r="F22" s="8" t="s">
        <v>33</v>
      </c>
      <c r="G22" s="14">
        <f>VLOOKUP($A$4,zone_lu,4)</f>
        <v>70</v>
      </c>
      <c r="H22" s="16">
        <f t="shared" si="0"/>
        <v>1680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24</v>
      </c>
      <c r="F27" s="32" t="s">
        <v>33</v>
      </c>
      <c r="G27" s="5">
        <f>VLOOKUP($A$4,zone_lu,4)</f>
        <v>70</v>
      </c>
      <c r="H27" s="42">
        <f t="shared" si="1"/>
        <v>1680</v>
      </c>
    </row>
    <row r="28" spans="2:8" x14ac:dyDescent="0.25">
      <c r="E28" s="17"/>
      <c r="F28" s="18"/>
      <c r="G28" s="19"/>
      <c r="H28" s="20">
        <f>SUBTOTAL(9,H12:H27)</f>
        <v>8240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10160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1524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1168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161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</v>
      </c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/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x14ac:dyDescent="0.25">
      <c r="A2" s="13" t="s">
        <v>30</v>
      </c>
    </row>
    <row r="3" spans="1:15" x14ac:dyDescent="0.25">
      <c r="A3" s="13" t="s">
        <v>26</v>
      </c>
    </row>
    <row r="4" spans="1:15" x14ac:dyDescent="0.25">
      <c r="A4" s="44">
        <v>12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65</v>
      </c>
      <c r="H8" s="16">
        <f>E8*G8</f>
        <v>1040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1840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8</v>
      </c>
      <c r="F14" s="8" t="s">
        <v>37</v>
      </c>
      <c r="G14" s="21"/>
      <c r="H14" s="36" t="s">
        <v>75</v>
      </c>
    </row>
    <row r="15" spans="1:15" ht="30" x14ac:dyDescent="0.25">
      <c r="D15" s="6" t="s">
        <v>48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65</v>
      </c>
      <c r="H17" s="16">
        <f t="shared" si="0"/>
        <v>1560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24</v>
      </c>
      <c r="F22" s="8" t="s">
        <v>33</v>
      </c>
      <c r="G22" s="14">
        <f>VLOOKUP($A$4,zone_lu,4)</f>
        <v>65</v>
      </c>
      <c r="H22" s="16">
        <f t="shared" si="0"/>
        <v>1560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24</v>
      </c>
      <c r="F27" s="32" t="s">
        <v>33</v>
      </c>
      <c r="G27" s="5">
        <f>VLOOKUP($A$4,zone_lu,4)</f>
        <v>65</v>
      </c>
      <c r="H27" s="42">
        <f t="shared" si="1"/>
        <v>1560</v>
      </c>
    </row>
    <row r="28" spans="2:8" x14ac:dyDescent="0.25">
      <c r="E28" s="17"/>
      <c r="F28" s="18"/>
      <c r="G28" s="19"/>
      <c r="H28" s="20">
        <f>SUBTOTAL(9,H12:H27)</f>
        <v>7880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9720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1458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1118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154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</v>
      </c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/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x14ac:dyDescent="0.25">
      <c r="A2" s="13" t="s">
        <v>4</v>
      </c>
    </row>
    <row r="3" spans="1:15" x14ac:dyDescent="0.25">
      <c r="A3" s="13" t="s">
        <v>27</v>
      </c>
    </row>
    <row r="4" spans="1:15" x14ac:dyDescent="0.25">
      <c r="A4" s="44">
        <v>9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E7"/>
      <c r="F7" s="8"/>
      <c r="G7" s="3"/>
      <c r="H7" s="37" t="s">
        <v>76</v>
      </c>
    </row>
    <row r="8" spans="1:15" x14ac:dyDescent="0.25">
      <c r="D8" s="13" t="s">
        <v>32</v>
      </c>
      <c r="E8"/>
      <c r="F8" s="8"/>
      <c r="G8" s="3"/>
      <c r="H8" s="4"/>
    </row>
    <row r="9" spans="1:15" x14ac:dyDescent="0.25">
      <c r="D9" s="13" t="s">
        <v>34</v>
      </c>
      <c r="E9"/>
      <c r="F9" s="8"/>
      <c r="G9" s="4"/>
      <c r="H9" s="4"/>
    </row>
    <row r="10" spans="1:15" x14ac:dyDescent="0.25">
      <c r="E10" s="17"/>
      <c r="F10" s="18"/>
      <c r="G10" s="19"/>
      <c r="H10" s="20">
        <f>SUBTOTAL(9,H6:H9)</f>
        <v>0</v>
      </c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8</v>
      </c>
      <c r="F14" s="8" t="s">
        <v>37</v>
      </c>
      <c r="G14" s="21">
        <v>900</v>
      </c>
      <c r="H14" s="16">
        <f t="shared" si="0"/>
        <v>7200</v>
      </c>
    </row>
    <row r="15" spans="1:15" ht="30" x14ac:dyDescent="0.25">
      <c r="D15" s="6" t="s">
        <v>50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78</v>
      </c>
      <c r="F17" s="8" t="s">
        <v>33</v>
      </c>
      <c r="G17" s="14">
        <f>VLOOKUP($A$4,zone_lu,4)</f>
        <v>85</v>
      </c>
      <c r="H17" s="16">
        <f t="shared" si="0"/>
        <v>6630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400</v>
      </c>
      <c r="H20" s="16">
        <f t="shared" si="0"/>
        <v>3200</v>
      </c>
    </row>
    <row r="21" spans="2:8" x14ac:dyDescent="0.25">
      <c r="D21" s="35" t="s">
        <v>72</v>
      </c>
      <c r="E21" s="13">
        <v>8</v>
      </c>
      <c r="F21" s="8" t="s">
        <v>35</v>
      </c>
      <c r="G21" s="14">
        <v>200</v>
      </c>
      <c r="H21" s="16">
        <f t="shared" si="0"/>
        <v>1600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85</v>
      </c>
      <c r="H22" s="16">
        <f t="shared" si="0"/>
        <v>1360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>
        <v>160</v>
      </c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96</v>
      </c>
      <c r="F27" s="32" t="s">
        <v>33</v>
      </c>
      <c r="G27" s="5">
        <f>VLOOKUP($A$4,zone_lu,4)</f>
        <v>85</v>
      </c>
      <c r="H27" s="42">
        <f t="shared" si="1"/>
        <v>8160</v>
      </c>
    </row>
    <row r="28" spans="2:8" x14ac:dyDescent="0.25">
      <c r="E28" s="17"/>
      <c r="F28" s="18"/>
      <c r="G28" s="19"/>
      <c r="H28" s="20">
        <f>SUBTOTAL(9,H12:H27)</f>
        <v>29550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29550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0.09</v>
      </c>
      <c r="F32" s="8"/>
      <c r="G32" s="14"/>
      <c r="H32" s="16">
        <f>ROUND(H30*E32,0)</f>
        <v>2660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1288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419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33917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"/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ht="14.45" x14ac:dyDescent="0.3">
      <c r="A2" s="13" t="s">
        <v>30</v>
      </c>
    </row>
    <row r="3" spans="1:15" ht="14.45" x14ac:dyDescent="0.3">
      <c r="A3" s="13" t="s">
        <v>26</v>
      </c>
    </row>
    <row r="4" spans="1:15" x14ac:dyDescent="0.25">
      <c r="A4" s="44">
        <v>3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95</v>
      </c>
      <c r="H8" s="16">
        <f>E8*G8</f>
        <v>1520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2320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32" t="s">
        <v>37</v>
      </c>
      <c r="G14" s="21">
        <v>1400</v>
      </c>
      <c r="H14" s="33">
        <f t="shared" si="0"/>
        <v>11200</v>
      </c>
    </row>
    <row r="15" spans="1:15" ht="30" x14ac:dyDescent="0.25">
      <c r="D15" s="6" t="s">
        <v>49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95</v>
      </c>
      <c r="H17" s="16">
        <f t="shared" si="0"/>
        <v>2280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24</v>
      </c>
      <c r="F22" s="8" t="s">
        <v>33</v>
      </c>
      <c r="G22" s="14">
        <f>VLOOKUP($A$4,zone_lu,4)</f>
        <v>95</v>
      </c>
      <c r="H22" s="16">
        <f t="shared" si="0"/>
        <v>2280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24</v>
      </c>
      <c r="F27" s="32" t="s">
        <v>33</v>
      </c>
      <c r="G27" s="5">
        <f>VLOOKUP($A$4,zone_lu,4)</f>
        <v>95</v>
      </c>
      <c r="H27" s="42">
        <f t="shared" si="1"/>
        <v>2280</v>
      </c>
    </row>
    <row r="28" spans="2:8" x14ac:dyDescent="0.25">
      <c r="E28" s="17"/>
      <c r="F28" s="18"/>
      <c r="G28" s="19"/>
      <c r="H28" s="20">
        <f>SUBTOTAL(9,H12:H27)</f>
        <v>21240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23560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0.2</v>
      </c>
      <c r="F32" s="8"/>
      <c r="G32" s="14"/>
      <c r="H32" s="16">
        <f>ROUND(H30*E32,0)</f>
        <v>4712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2827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389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0.08</v>
      </c>
      <c r="F38" s="8"/>
      <c r="G38" s="14"/>
      <c r="H38" s="16">
        <f>ROUND(SUM(H30:H37)*E38,0)</f>
        <v>2519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34007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x14ac:dyDescent="0.25">
      <c r="A2" s="13" t="s">
        <v>30</v>
      </c>
    </row>
    <row r="3" spans="1:15" x14ac:dyDescent="0.25">
      <c r="A3" s="13" t="s">
        <v>26</v>
      </c>
    </row>
    <row r="4" spans="1:15" x14ac:dyDescent="0.25">
      <c r="A4" s="44">
        <v>4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95</v>
      </c>
      <c r="H8" s="16">
        <f>E8*G8</f>
        <v>1520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2320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32" t="s">
        <v>37</v>
      </c>
      <c r="G14" s="21">
        <v>1400</v>
      </c>
      <c r="H14" s="33">
        <f t="shared" si="0"/>
        <v>11200</v>
      </c>
    </row>
    <row r="15" spans="1:15" ht="30" x14ac:dyDescent="0.25">
      <c r="D15" s="6" t="s">
        <v>49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95</v>
      </c>
      <c r="H17" s="16">
        <f t="shared" si="0"/>
        <v>2280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24</v>
      </c>
      <c r="F22" s="8" t="s">
        <v>33</v>
      </c>
      <c r="G22" s="14">
        <f>VLOOKUP($A$4,zone_lu,4)</f>
        <v>95</v>
      </c>
      <c r="H22" s="16">
        <f t="shared" si="0"/>
        <v>2280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24</v>
      </c>
      <c r="F27" s="32" t="s">
        <v>33</v>
      </c>
      <c r="G27" s="5">
        <f>VLOOKUP($A$4,zone_lu,4)</f>
        <v>95</v>
      </c>
      <c r="H27" s="42">
        <f t="shared" si="1"/>
        <v>2280</v>
      </c>
    </row>
    <row r="28" spans="2:8" x14ac:dyDescent="0.25">
      <c r="E28" s="17"/>
      <c r="F28" s="18"/>
      <c r="G28" s="19"/>
      <c r="H28" s="20">
        <f>SUBTOTAL(9,H12:H27)</f>
        <v>21240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23560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0.18</v>
      </c>
      <c r="F32" s="8"/>
      <c r="G32" s="14"/>
      <c r="H32" s="16">
        <f>ROUND(H30*E32,0)</f>
        <v>4241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2780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382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0.05</v>
      </c>
      <c r="F38" s="8"/>
      <c r="G38" s="14"/>
      <c r="H38" s="16">
        <f>ROUND(SUM(H30:H37)*E38,0)</f>
        <v>1548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32511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x14ac:dyDescent="0.25">
      <c r="A2" s="13" t="s">
        <v>30</v>
      </c>
    </row>
    <row r="3" spans="1:15" x14ac:dyDescent="0.25">
      <c r="A3" s="13" t="s">
        <v>26</v>
      </c>
    </row>
    <row r="4" spans="1:15" x14ac:dyDescent="0.25">
      <c r="A4" s="44">
        <v>6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85</v>
      </c>
      <c r="H8" s="16">
        <f>E8*G8</f>
        <v>1360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2160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32" t="s">
        <v>37</v>
      </c>
      <c r="G14" s="21">
        <v>1400</v>
      </c>
      <c r="H14" s="33">
        <f t="shared" si="0"/>
        <v>11200</v>
      </c>
    </row>
    <row r="15" spans="1:15" ht="30" x14ac:dyDescent="0.25">
      <c r="D15" s="6" t="s">
        <v>49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85</v>
      </c>
      <c r="H17" s="16">
        <f t="shared" si="0"/>
        <v>2040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24</v>
      </c>
      <c r="F22" s="8" t="s">
        <v>33</v>
      </c>
      <c r="G22" s="14">
        <f>VLOOKUP($A$4,zone_lu,4)</f>
        <v>85</v>
      </c>
      <c r="H22" s="16">
        <f t="shared" si="0"/>
        <v>2040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24</v>
      </c>
      <c r="F27" s="32" t="s">
        <v>33</v>
      </c>
      <c r="G27" s="5">
        <f>VLOOKUP($A$4,zone_lu,4)</f>
        <v>85</v>
      </c>
      <c r="H27" s="42">
        <f t="shared" si="1"/>
        <v>2040</v>
      </c>
    </row>
    <row r="28" spans="2:8" x14ac:dyDescent="0.25">
      <c r="E28" s="17"/>
      <c r="F28" s="18"/>
      <c r="G28" s="19"/>
      <c r="H28" s="20">
        <f>SUBTOTAL(9,H12:H27)</f>
        <v>20520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22680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3402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2608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359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0.02</v>
      </c>
      <c r="F38" s="8"/>
      <c r="G38" s="14"/>
      <c r="H38" s="16">
        <f>ROUND(SUM(H30:H37)*E38,0)</f>
        <v>581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29630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x14ac:dyDescent="0.25">
      <c r="A2" s="13" t="s">
        <v>30</v>
      </c>
    </row>
    <row r="3" spans="1:15" x14ac:dyDescent="0.25">
      <c r="A3" s="13" t="s">
        <v>26</v>
      </c>
    </row>
    <row r="4" spans="1:15" x14ac:dyDescent="0.25">
      <c r="A4" s="44">
        <v>9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85</v>
      </c>
      <c r="H8" s="16">
        <f>E8*G8</f>
        <v>1360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2160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32" t="s">
        <v>37</v>
      </c>
      <c r="G14" s="21">
        <v>1400</v>
      </c>
      <c r="H14" s="33">
        <f t="shared" si="0"/>
        <v>11200</v>
      </c>
    </row>
    <row r="15" spans="1:15" ht="30" x14ac:dyDescent="0.25">
      <c r="D15" s="6" t="s">
        <v>49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85</v>
      </c>
      <c r="H17" s="16">
        <f t="shared" si="0"/>
        <v>2040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24</v>
      </c>
      <c r="F22" s="8" t="s">
        <v>33</v>
      </c>
      <c r="G22" s="14">
        <f>VLOOKUP($A$4,zone_lu,4)</f>
        <v>85</v>
      </c>
      <c r="H22" s="16">
        <f t="shared" si="0"/>
        <v>2040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24</v>
      </c>
      <c r="F27" s="32" t="s">
        <v>33</v>
      </c>
      <c r="G27" s="5">
        <f>VLOOKUP($A$4,zone_lu,4)</f>
        <v>85</v>
      </c>
      <c r="H27" s="42">
        <f t="shared" si="1"/>
        <v>2040</v>
      </c>
    </row>
    <row r="28" spans="2:8" x14ac:dyDescent="0.25">
      <c r="E28" s="17"/>
      <c r="F28" s="18"/>
      <c r="G28" s="19"/>
      <c r="H28" s="20">
        <f>SUBTOTAL(9,H12:H27)</f>
        <v>20520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22680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3402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2608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359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0.02</v>
      </c>
      <c r="F38" s="8"/>
      <c r="G38" s="14"/>
      <c r="H38" s="16">
        <f>ROUND(SUM(H30:H37)*E38,0)</f>
        <v>581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29630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x14ac:dyDescent="0.25">
      <c r="A2" s="13" t="s">
        <v>30</v>
      </c>
    </row>
    <row r="3" spans="1:15" x14ac:dyDescent="0.25">
      <c r="A3" s="13" t="s">
        <v>26</v>
      </c>
    </row>
    <row r="4" spans="1:15" x14ac:dyDescent="0.25">
      <c r="A4" s="44">
        <v>10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70</v>
      </c>
      <c r="H8" s="16">
        <f>E8*G8</f>
        <v>1120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1920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32" t="s">
        <v>37</v>
      </c>
      <c r="G14" s="21">
        <v>1400</v>
      </c>
      <c r="H14" s="33">
        <f t="shared" si="0"/>
        <v>11200</v>
      </c>
    </row>
    <row r="15" spans="1:15" ht="30" x14ac:dyDescent="0.25">
      <c r="D15" s="6" t="s">
        <v>49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70</v>
      </c>
      <c r="H17" s="16">
        <f t="shared" si="0"/>
        <v>1680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24</v>
      </c>
      <c r="F22" s="8" t="s">
        <v>33</v>
      </c>
      <c r="G22" s="14">
        <f>VLOOKUP($A$4,zone_lu,4)</f>
        <v>70</v>
      </c>
      <c r="H22" s="16">
        <f t="shared" si="0"/>
        <v>1680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24</v>
      </c>
      <c r="F27" s="32" t="s">
        <v>33</v>
      </c>
      <c r="G27" s="5">
        <f>VLOOKUP($A$4,zone_lu,4)</f>
        <v>70</v>
      </c>
      <c r="H27" s="42">
        <f t="shared" si="1"/>
        <v>1680</v>
      </c>
    </row>
    <row r="28" spans="2:8" x14ac:dyDescent="0.25">
      <c r="E28" s="17"/>
      <c r="F28" s="18"/>
      <c r="G28" s="19"/>
      <c r="H28" s="20">
        <f>SUBTOTAL(9,H12:H27)</f>
        <v>19440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21360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3204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2456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338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</v>
      </c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27358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Pre-1978</v>
      </c>
    </row>
    <row r="2" spans="1:15" x14ac:dyDescent="0.25">
      <c r="A2" s="13" t="s">
        <v>30</v>
      </c>
    </row>
    <row r="3" spans="1:15" x14ac:dyDescent="0.25">
      <c r="A3" s="13" t="s">
        <v>26</v>
      </c>
    </row>
    <row r="4" spans="1:15" x14ac:dyDescent="0.25">
      <c r="A4" s="44">
        <v>12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F7" s="8"/>
      <c r="G7" s="14"/>
      <c r="H7" s="15"/>
    </row>
    <row r="8" spans="1:15" x14ac:dyDescent="0.25">
      <c r="D8" s="13" t="s">
        <v>32</v>
      </c>
      <c r="E8" s="13">
        <v>16</v>
      </c>
      <c r="F8" s="8" t="s">
        <v>33</v>
      </c>
      <c r="G8" s="14">
        <f>VLOOKUP($A$4,zone_lu,4)</f>
        <v>65</v>
      </c>
      <c r="H8" s="16">
        <f>E8*G8</f>
        <v>1040</v>
      </c>
    </row>
    <row r="9" spans="1:15" x14ac:dyDescent="0.25">
      <c r="D9" s="13" t="s">
        <v>34</v>
      </c>
      <c r="E9" s="13">
        <v>8</v>
      </c>
      <c r="F9" s="8" t="s">
        <v>35</v>
      </c>
      <c r="G9" s="14">
        <v>100</v>
      </c>
      <c r="H9" s="16">
        <f t="shared" ref="H9:H31" si="0">E9*G9</f>
        <v>800</v>
      </c>
    </row>
    <row r="10" spans="1:15" x14ac:dyDescent="0.25">
      <c r="E10" s="17"/>
      <c r="F10" s="18"/>
      <c r="G10" s="19"/>
      <c r="H10" s="20">
        <f>SUBTOTAL(9,H6:H9)</f>
        <v>1840</v>
      </c>
    </row>
    <row r="11" spans="1:15" x14ac:dyDescent="0.25">
      <c r="F11" s="8"/>
      <c r="G11" s="14"/>
      <c r="H11" s="16">
        <f t="shared" si="0"/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31">
        <v>8</v>
      </c>
      <c r="F14" s="32" t="s">
        <v>37</v>
      </c>
      <c r="G14" s="21">
        <v>1400</v>
      </c>
      <c r="H14" s="33">
        <f t="shared" si="0"/>
        <v>11200</v>
      </c>
    </row>
    <row r="15" spans="1:15" ht="30" x14ac:dyDescent="0.25">
      <c r="D15" s="6" t="s">
        <v>49</v>
      </c>
      <c r="E15" s="31"/>
      <c r="F15" s="32"/>
      <c r="G15" s="21"/>
      <c r="H15" s="33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24</v>
      </c>
      <c r="F17" s="8" t="s">
        <v>33</v>
      </c>
      <c r="G17" s="14">
        <f>VLOOKUP($A$4,zone_lu,4)</f>
        <v>65</v>
      </c>
      <c r="H17" s="16">
        <f t="shared" si="0"/>
        <v>1560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125</v>
      </c>
      <c r="H20" s="16">
        <f t="shared" si="0"/>
        <v>1000</v>
      </c>
    </row>
    <row r="21" spans="2:8" x14ac:dyDescent="0.25">
      <c r="D21" s="35" t="s">
        <v>74</v>
      </c>
      <c r="E21" s="13">
        <v>8</v>
      </c>
      <c r="F21" s="8" t="s">
        <v>35</v>
      </c>
      <c r="G21" s="14">
        <v>100</v>
      </c>
      <c r="H21" s="16">
        <f t="shared" si="0"/>
        <v>800</v>
      </c>
    </row>
    <row r="22" spans="2:8" x14ac:dyDescent="0.25">
      <c r="D22" s="13" t="s">
        <v>32</v>
      </c>
      <c r="E22" s="13">
        <v>24</v>
      </c>
      <c r="F22" s="8" t="s">
        <v>33</v>
      </c>
      <c r="G22" s="14">
        <f>VLOOKUP($A$4,zone_lu,4)</f>
        <v>65</v>
      </c>
      <c r="H22" s="16">
        <f t="shared" si="0"/>
        <v>1560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125</v>
      </c>
      <c r="H24" s="42">
        <f t="shared" ref="H24:H27" si="1">E24*G24</f>
        <v>1000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/>
      <c r="F26" s="32"/>
      <c r="G26" s="5"/>
      <c r="H26" s="43" t="s">
        <v>76</v>
      </c>
    </row>
    <row r="27" spans="2:8" x14ac:dyDescent="0.25">
      <c r="C27"/>
      <c r="D27" t="s">
        <v>32</v>
      </c>
      <c r="E27" s="41">
        <v>24</v>
      </c>
      <c r="F27" s="32" t="s">
        <v>33</v>
      </c>
      <c r="G27" s="5">
        <f>VLOOKUP($A$4,zone_lu,4)</f>
        <v>65</v>
      </c>
      <c r="H27" s="42">
        <f t="shared" si="1"/>
        <v>1560</v>
      </c>
    </row>
    <row r="28" spans="2:8" x14ac:dyDescent="0.25">
      <c r="E28" s="17"/>
      <c r="F28" s="18"/>
      <c r="G28" s="19"/>
      <c r="H28" s="20">
        <f>SUBTOTAL(9,H12:H27)</f>
        <v>19080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20920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VLOOKUP($A$4,zone_lu,5)</f>
        <v>0.15</v>
      </c>
      <c r="F32" s="8"/>
      <c r="G32" s="14"/>
      <c r="H32" s="16">
        <f>ROUND(H30*E32,0)</f>
        <v>3138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VLOOKUP($A$4,zone_lu,6)</f>
        <v>0.1</v>
      </c>
      <c r="F34" s="8"/>
      <c r="G34" s="14"/>
      <c r="H34" s="16">
        <f>ROUND(SUM(H30:H33)*E34,0)</f>
        <v>2406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331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>
        <f>VLOOKUP($A$4,zone_lu,8)</f>
        <v>0</v>
      </c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26795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x14ac:dyDescent="0.25">
      <c r="A2" s="13" t="s">
        <v>4</v>
      </c>
    </row>
    <row r="3" spans="1:15" x14ac:dyDescent="0.25">
      <c r="A3" s="13" t="s">
        <v>27</v>
      </c>
    </row>
    <row r="4" spans="1:15" x14ac:dyDescent="0.25">
      <c r="A4" s="44">
        <v>10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E7"/>
      <c r="F7" s="8"/>
      <c r="G7" s="3"/>
      <c r="H7" s="37" t="s">
        <v>76</v>
      </c>
    </row>
    <row r="8" spans="1:15" x14ac:dyDescent="0.25">
      <c r="D8" s="13" t="s">
        <v>32</v>
      </c>
      <c r="E8"/>
      <c r="F8" s="8"/>
      <c r="G8" s="3"/>
      <c r="H8" s="4"/>
    </row>
    <row r="9" spans="1:15" x14ac:dyDescent="0.25">
      <c r="D9" s="13" t="s">
        <v>34</v>
      </c>
      <c r="E9"/>
      <c r="F9" s="8"/>
      <c r="G9" s="4"/>
      <c r="H9" s="4"/>
    </row>
    <row r="10" spans="1:15" x14ac:dyDescent="0.25">
      <c r="E10" s="17"/>
      <c r="F10" s="18"/>
      <c r="G10" s="19"/>
      <c r="H10" s="20">
        <f>SUBTOTAL(9,H6:H9)</f>
        <v>0</v>
      </c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8</v>
      </c>
      <c r="F14" s="8" t="s">
        <v>37</v>
      </c>
      <c r="G14" s="21">
        <v>900</v>
      </c>
      <c r="H14" s="16">
        <f t="shared" si="0"/>
        <v>7200</v>
      </c>
    </row>
    <row r="15" spans="1:15" ht="30" x14ac:dyDescent="0.25">
      <c r="D15" s="6" t="s">
        <v>50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78</v>
      </c>
      <c r="F17" s="8" t="s">
        <v>33</v>
      </c>
      <c r="G17" s="14">
        <f>VLOOKUP($A$4,zone_lu,4)</f>
        <v>70</v>
      </c>
      <c r="H17" s="16">
        <f t="shared" si="0"/>
        <v>5460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400</v>
      </c>
      <c r="H20" s="16">
        <f t="shared" si="0"/>
        <v>3200</v>
      </c>
    </row>
    <row r="21" spans="2:8" x14ac:dyDescent="0.25">
      <c r="D21" s="35" t="s">
        <v>72</v>
      </c>
      <c r="E21" s="13">
        <v>8</v>
      </c>
      <c r="F21" s="8" t="s">
        <v>35</v>
      </c>
      <c r="G21" s="14">
        <v>200</v>
      </c>
      <c r="H21" s="16">
        <f t="shared" si="0"/>
        <v>1600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70</v>
      </c>
      <c r="H22" s="16">
        <f t="shared" si="0"/>
        <v>1120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75</v>
      </c>
      <c r="H24" s="42">
        <f t="shared" ref="H24:H27" si="1">E24*G24</f>
        <v>600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>
        <v>160</v>
      </c>
      <c r="F26" s="32" t="s">
        <v>84</v>
      </c>
      <c r="G26" s="5">
        <v>3</v>
      </c>
      <c r="H26" s="42">
        <f t="shared" si="1"/>
        <v>480</v>
      </c>
    </row>
    <row r="27" spans="2:8" x14ac:dyDescent="0.25">
      <c r="C27"/>
      <c r="D27" t="s">
        <v>32</v>
      </c>
      <c r="E27" s="41">
        <v>96</v>
      </c>
      <c r="F27" s="32" t="s">
        <v>33</v>
      </c>
      <c r="G27" s="5">
        <f>VLOOKUP($A$4,zone_lu,4)</f>
        <v>70</v>
      </c>
      <c r="H27" s="42">
        <f t="shared" si="1"/>
        <v>6720</v>
      </c>
    </row>
    <row r="28" spans="2:8" x14ac:dyDescent="0.25">
      <c r="E28" s="17"/>
      <c r="F28" s="18"/>
      <c r="G28" s="19"/>
      <c r="H28" s="20">
        <f>SUBTOTAL(9,H12:H27)</f>
        <v>26780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26780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0.09</v>
      </c>
      <c r="F32" s="8"/>
      <c r="G32" s="14"/>
      <c r="H32" s="16">
        <f>ROUND(H30*E32,0)</f>
        <v>2410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1168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379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30737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workbookViewId="0">
      <selection activeCell="A2" sqref="A2"/>
    </sheetView>
  </sheetViews>
  <sheetFormatPr defaultRowHeight="15" x14ac:dyDescent="0.25"/>
  <cols>
    <col min="1" max="3" width="3.7109375" style="13" customWidth="1"/>
    <col min="4" max="4" width="34.28515625" style="13" bestFit="1" customWidth="1"/>
    <col min="5" max="5" width="9" style="13" customWidth="1"/>
    <col min="6" max="6" width="6.7109375" style="13" customWidth="1"/>
    <col min="7" max="7" width="9.140625" style="13"/>
    <col min="8" max="8" width="9.140625" style="13" bestFit="1" customWidth="1"/>
    <col min="9" max="16384" width="9.140625" style="13"/>
  </cols>
  <sheetData>
    <row r="1" spans="1:15" x14ac:dyDescent="0.25">
      <c r="A1" s="13" t="s">
        <v>158</v>
      </c>
      <c r="O1" s="13" t="str">
        <f>A1&amp;": "&amp;A2</f>
        <v>Low Rise Multi-Family: New Construction</v>
      </c>
    </row>
    <row r="2" spans="1:15" x14ac:dyDescent="0.25">
      <c r="A2" s="13" t="s">
        <v>4</v>
      </c>
    </row>
    <row r="3" spans="1:15" x14ac:dyDescent="0.25">
      <c r="A3" s="13" t="s">
        <v>27</v>
      </c>
    </row>
    <row r="4" spans="1:15" x14ac:dyDescent="0.25">
      <c r="A4" s="44">
        <v>12</v>
      </c>
      <c r="B4" s="44"/>
      <c r="C4" s="44"/>
    </row>
    <row r="5" spans="1:15" x14ac:dyDescent="0.25">
      <c r="F5" s="8"/>
      <c r="G5" s="14"/>
      <c r="H5" s="15"/>
    </row>
    <row r="6" spans="1:15" x14ac:dyDescent="0.25">
      <c r="B6" s="13" t="s">
        <v>31</v>
      </c>
      <c r="F6" s="8"/>
      <c r="G6" s="14"/>
      <c r="H6" s="15"/>
    </row>
    <row r="7" spans="1:15" x14ac:dyDescent="0.25">
      <c r="C7" s="13" t="s">
        <v>43</v>
      </c>
      <c r="E7"/>
      <c r="F7" s="8"/>
      <c r="G7" s="3"/>
      <c r="H7" s="37" t="s">
        <v>76</v>
      </c>
    </row>
    <row r="8" spans="1:15" x14ac:dyDescent="0.25">
      <c r="D8" s="13" t="s">
        <v>32</v>
      </c>
      <c r="E8"/>
      <c r="F8" s="8"/>
      <c r="G8" s="3"/>
      <c r="H8" s="4"/>
    </row>
    <row r="9" spans="1:15" x14ac:dyDescent="0.25">
      <c r="D9" s="13" t="s">
        <v>34</v>
      </c>
      <c r="E9"/>
      <c r="F9" s="8"/>
      <c r="G9" s="4"/>
      <c r="H9" s="4"/>
    </row>
    <row r="10" spans="1:15" x14ac:dyDescent="0.25">
      <c r="E10" s="17"/>
      <c r="F10" s="18"/>
      <c r="G10" s="19"/>
      <c r="H10" s="20">
        <f>SUBTOTAL(9,H6:H9)</f>
        <v>0</v>
      </c>
    </row>
    <row r="11" spans="1:15" x14ac:dyDescent="0.25">
      <c r="F11" s="8"/>
      <c r="G11" s="14"/>
      <c r="H11" s="16">
        <f t="shared" ref="H11:H31" si="0">E11*G11</f>
        <v>0</v>
      </c>
    </row>
    <row r="12" spans="1:15" x14ac:dyDescent="0.25">
      <c r="B12" s="13" t="s">
        <v>36</v>
      </c>
      <c r="F12" s="8"/>
      <c r="G12" s="14"/>
      <c r="H12" s="16">
        <f t="shared" si="0"/>
        <v>0</v>
      </c>
    </row>
    <row r="13" spans="1:15" x14ac:dyDescent="0.25">
      <c r="C13" s="13" t="s">
        <v>42</v>
      </c>
      <c r="F13" s="8"/>
      <c r="G13" s="14"/>
      <c r="H13" s="16">
        <f t="shared" si="0"/>
        <v>0</v>
      </c>
    </row>
    <row r="14" spans="1:15" x14ac:dyDescent="0.25">
      <c r="D14" s="13" t="s">
        <v>44</v>
      </c>
      <c r="E14" s="13">
        <v>8</v>
      </c>
      <c r="F14" s="8" t="s">
        <v>37</v>
      </c>
      <c r="G14" s="21">
        <v>900</v>
      </c>
      <c r="H14" s="16">
        <f t="shared" si="0"/>
        <v>7200</v>
      </c>
    </row>
    <row r="15" spans="1:15" ht="30" x14ac:dyDescent="0.25">
      <c r="D15" s="6" t="s">
        <v>50</v>
      </c>
      <c r="F15" s="8"/>
      <c r="G15" s="14"/>
      <c r="H15" s="16">
        <f t="shared" si="0"/>
        <v>0</v>
      </c>
    </row>
    <row r="16" spans="1:15" x14ac:dyDescent="0.25">
      <c r="D16" s="1" t="s">
        <v>38</v>
      </c>
      <c r="E16" s="13">
        <v>8</v>
      </c>
      <c r="F16" s="8" t="s">
        <v>35</v>
      </c>
      <c r="G16" s="14">
        <v>50</v>
      </c>
      <c r="H16" s="16">
        <f t="shared" si="0"/>
        <v>400</v>
      </c>
    </row>
    <row r="17" spans="2:8" x14ac:dyDescent="0.25">
      <c r="D17" s="13" t="s">
        <v>32</v>
      </c>
      <c r="E17" s="13">
        <v>78</v>
      </c>
      <c r="F17" s="8" t="s">
        <v>33</v>
      </c>
      <c r="G17" s="14">
        <f>VLOOKUP($A$4,zone_lu,4)</f>
        <v>65</v>
      </c>
      <c r="H17" s="16">
        <f t="shared" si="0"/>
        <v>5070</v>
      </c>
    </row>
    <row r="18" spans="2:8" x14ac:dyDescent="0.25">
      <c r="C18" s="13" t="s">
        <v>45</v>
      </c>
      <c r="F18" s="8"/>
      <c r="G18" s="14"/>
      <c r="H18" s="16">
        <f t="shared" si="0"/>
        <v>0</v>
      </c>
    </row>
    <row r="19" spans="2:8" x14ac:dyDescent="0.25">
      <c r="D19" s="13" t="s">
        <v>73</v>
      </c>
      <c r="F19" s="8"/>
      <c r="G19" s="14"/>
      <c r="H19" s="16"/>
    </row>
    <row r="20" spans="2:8" ht="30" x14ac:dyDescent="0.25">
      <c r="D20" s="34" t="s">
        <v>71</v>
      </c>
      <c r="E20" s="13">
        <v>8</v>
      </c>
      <c r="F20" s="8" t="s">
        <v>35</v>
      </c>
      <c r="G20" s="14">
        <v>400</v>
      </c>
      <c r="H20" s="16">
        <f t="shared" si="0"/>
        <v>3200</v>
      </c>
    </row>
    <row r="21" spans="2:8" x14ac:dyDescent="0.25">
      <c r="D21" s="35" t="s">
        <v>72</v>
      </c>
      <c r="E21" s="13">
        <v>8</v>
      </c>
      <c r="F21" s="8" t="s">
        <v>35</v>
      </c>
      <c r="G21" s="14">
        <v>200</v>
      </c>
      <c r="H21" s="16">
        <f t="shared" si="0"/>
        <v>1600</v>
      </c>
    </row>
    <row r="22" spans="2:8" x14ac:dyDescent="0.25">
      <c r="D22" s="13" t="s">
        <v>32</v>
      </c>
      <c r="E22" s="13">
        <v>16</v>
      </c>
      <c r="F22" s="8" t="s">
        <v>33</v>
      </c>
      <c r="G22" s="14">
        <f>VLOOKUP($A$4,zone_lu,4)</f>
        <v>65</v>
      </c>
      <c r="H22" s="16">
        <f t="shared" si="0"/>
        <v>1040</v>
      </c>
    </row>
    <row r="23" spans="2:8" x14ac:dyDescent="0.25">
      <c r="C23" t="s">
        <v>80</v>
      </c>
      <c r="D23"/>
      <c r="E23"/>
      <c r="F23" s="8"/>
      <c r="G23" s="3"/>
      <c r="H23" s="4"/>
    </row>
    <row r="24" spans="2:8" x14ac:dyDescent="0.25">
      <c r="C24"/>
      <c r="D24" t="s">
        <v>81</v>
      </c>
      <c r="E24" s="41">
        <v>8</v>
      </c>
      <c r="F24" s="32" t="s">
        <v>37</v>
      </c>
      <c r="G24" s="5">
        <v>75</v>
      </c>
      <c r="H24" s="42">
        <f t="shared" ref="H24:H27" si="1">E24*G24</f>
        <v>600</v>
      </c>
    </row>
    <row r="25" spans="2:8" x14ac:dyDescent="0.25">
      <c r="C25"/>
      <c r="D25" t="s">
        <v>82</v>
      </c>
      <c r="E25" s="41"/>
      <c r="F25" s="32"/>
      <c r="G25" s="5"/>
      <c r="H25" s="43" t="s">
        <v>76</v>
      </c>
    </row>
    <row r="26" spans="2:8" x14ac:dyDescent="0.25">
      <c r="C26"/>
      <c r="D26" t="s">
        <v>83</v>
      </c>
      <c r="E26" s="41">
        <v>160</v>
      </c>
      <c r="F26" s="32" t="s">
        <v>84</v>
      </c>
      <c r="G26" s="5">
        <v>3</v>
      </c>
      <c r="H26" s="42">
        <f t="shared" si="1"/>
        <v>480</v>
      </c>
    </row>
    <row r="27" spans="2:8" x14ac:dyDescent="0.25">
      <c r="C27"/>
      <c r="D27" t="s">
        <v>32</v>
      </c>
      <c r="E27" s="41">
        <v>96</v>
      </c>
      <c r="F27" s="32" t="s">
        <v>33</v>
      </c>
      <c r="G27" s="5">
        <f>VLOOKUP($A$4,zone_lu,4)</f>
        <v>65</v>
      </c>
      <c r="H27" s="42">
        <f t="shared" si="1"/>
        <v>6240</v>
      </c>
    </row>
    <row r="28" spans="2:8" x14ac:dyDescent="0.25">
      <c r="E28" s="17"/>
      <c r="F28" s="18"/>
      <c r="G28" s="19"/>
      <c r="H28" s="20">
        <f>SUBTOTAL(9,H12:H27)</f>
        <v>25830</v>
      </c>
    </row>
    <row r="29" spans="2:8" x14ac:dyDescent="0.25">
      <c r="E29" s="22"/>
      <c r="F29" s="23"/>
      <c r="G29" s="24"/>
      <c r="H29" s="25"/>
    </row>
    <row r="30" spans="2:8" x14ac:dyDescent="0.25">
      <c r="C30" s="13" t="s">
        <v>39</v>
      </c>
      <c r="E30" s="22"/>
      <c r="F30" s="23"/>
      <c r="G30" s="24"/>
      <c r="H30" s="25">
        <f>SUBTOTAL(9,H6:H29)</f>
        <v>25830</v>
      </c>
    </row>
    <row r="31" spans="2:8" x14ac:dyDescent="0.25">
      <c r="F31" s="8"/>
      <c r="G31" s="14"/>
      <c r="H31" s="16">
        <f t="shared" si="0"/>
        <v>0</v>
      </c>
    </row>
    <row r="32" spans="2:8" x14ac:dyDescent="0.25">
      <c r="B32" s="13" t="s">
        <v>40</v>
      </c>
      <c r="E32" s="40">
        <f>ROUND(VLOOKUP($A$4,zone_lu,5)*0.6,2)</f>
        <v>0.09</v>
      </c>
      <c r="F32" s="8"/>
      <c r="G32" s="14"/>
      <c r="H32" s="16">
        <f>ROUND(H30*E32,0)</f>
        <v>2325</v>
      </c>
    </row>
    <row r="33" spans="1:9" x14ac:dyDescent="0.25">
      <c r="E33" s="40"/>
      <c r="F33" s="8"/>
      <c r="G33" s="14"/>
      <c r="H33" s="16"/>
    </row>
    <row r="34" spans="1:9" x14ac:dyDescent="0.25">
      <c r="B34" s="13" t="s">
        <v>65</v>
      </c>
      <c r="E34" s="40">
        <f>ROUND(VLOOKUP($A$4,zone_lu,6)*0.4,2)</f>
        <v>0.04</v>
      </c>
      <c r="F34" s="8"/>
      <c r="G34" s="14"/>
      <c r="H34" s="16">
        <f>ROUND(SUM(H30:H33)*E34,0)</f>
        <v>1126</v>
      </c>
    </row>
    <row r="35" spans="1:9" x14ac:dyDescent="0.25">
      <c r="E35" s="40"/>
      <c r="F35" s="8"/>
      <c r="G35" s="14"/>
      <c r="H35" s="16"/>
    </row>
    <row r="36" spans="1:9" x14ac:dyDescent="0.25">
      <c r="B36" t="s">
        <v>79</v>
      </c>
      <c r="E36" s="40">
        <f>VLOOKUP($A$4,zone_lu,7)</f>
        <v>1.2500000000000001E-2</v>
      </c>
      <c r="F36" s="8"/>
      <c r="G36" s="14"/>
      <c r="H36" s="16">
        <f>ROUND(SUM(H30:H35)*E36,0)</f>
        <v>366</v>
      </c>
    </row>
    <row r="37" spans="1:9" x14ac:dyDescent="0.25">
      <c r="E37" s="40"/>
      <c r="F37" s="8"/>
      <c r="G37" s="14"/>
      <c r="H37" s="16"/>
    </row>
    <row r="38" spans="1:9" x14ac:dyDescent="0.25">
      <c r="B38" s="13" t="s">
        <v>66</v>
      </c>
      <c r="E38" s="40"/>
      <c r="F38" s="8"/>
      <c r="G38" s="14"/>
      <c r="H38" s="16">
        <f>ROUND(SUM(H30:H37)*E38,0)</f>
        <v>0</v>
      </c>
    </row>
    <row r="39" spans="1:9" x14ac:dyDescent="0.25">
      <c r="F39" s="8"/>
      <c r="G39" s="14"/>
      <c r="H39" s="16">
        <f t="shared" ref="H39:H41" si="2">E39*G39</f>
        <v>0</v>
      </c>
    </row>
    <row r="40" spans="1:9" ht="15.75" thickBot="1" x14ac:dyDescent="0.3">
      <c r="B40" s="27" t="s">
        <v>41</v>
      </c>
      <c r="C40" s="27"/>
      <c r="D40" s="27"/>
      <c r="E40" s="27"/>
      <c r="F40" s="9"/>
      <c r="G40" s="28"/>
      <c r="H40" s="29">
        <f>SUBTOTAL(9,H6:H39)</f>
        <v>29647</v>
      </c>
    </row>
    <row r="41" spans="1:9" ht="15.75" thickTop="1" x14ac:dyDescent="0.25">
      <c r="E41" s="26"/>
      <c r="F41" s="8"/>
      <c r="G41" s="14"/>
      <c r="H41" s="16">
        <f t="shared" si="2"/>
        <v>0</v>
      </c>
    </row>
    <row r="42" spans="1:9" x14ac:dyDescent="0.25">
      <c r="A42" s="22"/>
      <c r="B42" s="22"/>
      <c r="C42" s="22"/>
      <c r="D42" s="22"/>
      <c r="E42" s="30"/>
      <c r="F42" s="23"/>
      <c r="G42" s="24"/>
      <c r="H42" s="25"/>
      <c r="I42" s="22"/>
    </row>
    <row r="43" spans="1:9" x14ac:dyDescent="0.25">
      <c r="A43" s="22"/>
      <c r="B43" s="22"/>
      <c r="C43" s="22"/>
      <c r="D43" s="22"/>
      <c r="E43" s="30"/>
      <c r="F43" s="23"/>
      <c r="G43" s="24"/>
      <c r="H43" s="25"/>
      <c r="I43" s="22"/>
    </row>
    <row r="44" spans="1:9" x14ac:dyDescent="0.25">
      <c r="A44" s="22"/>
      <c r="B44" s="22"/>
      <c r="C44" s="22"/>
      <c r="D44" s="22"/>
      <c r="E44" s="30"/>
      <c r="F44" s="23"/>
      <c r="G44" s="24"/>
      <c r="H44" s="25"/>
      <c r="I44" s="22"/>
    </row>
    <row r="45" spans="1:9" x14ac:dyDescent="0.25">
      <c r="A45" s="22"/>
      <c r="B45" s="22"/>
      <c r="C45" s="22"/>
      <c r="D45" s="22"/>
      <c r="E45" s="22"/>
      <c r="F45" s="22"/>
      <c r="G45" s="22"/>
      <c r="H45" s="22"/>
      <c r="I45" s="22"/>
    </row>
    <row r="46" spans="1:9" x14ac:dyDescent="0.25">
      <c r="A46" s="22"/>
      <c r="B46" s="22"/>
      <c r="C46" s="22"/>
      <c r="D46" s="22"/>
      <c r="E46" s="22"/>
      <c r="F46" s="22"/>
      <c r="G46" s="22"/>
      <c r="H46" s="25"/>
      <c r="I46" s="22"/>
    </row>
    <row r="47" spans="1:9" x14ac:dyDescent="0.25">
      <c r="A47" s="22"/>
      <c r="B47" s="22"/>
      <c r="C47" s="22"/>
      <c r="D47" s="22"/>
      <c r="E47" s="22"/>
      <c r="F47" s="22"/>
      <c r="G47" s="22"/>
      <c r="H47" s="22"/>
      <c r="I47" s="22"/>
    </row>
  </sheetData>
  <mergeCells count="1">
    <mergeCell ref="A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75</vt:i4>
      </vt:variant>
      <vt:variant>
        <vt:lpstr>Named Ranges</vt:lpstr>
      </vt:variant>
      <vt:variant>
        <vt:i4>1</vt:i4>
      </vt:variant>
    </vt:vector>
  </HeadingPairs>
  <TitlesOfParts>
    <vt:vector size="76" baseType="lpstr">
      <vt:lpstr>Summary</vt:lpstr>
      <vt:lpstr>Sheet1</vt:lpstr>
      <vt:lpstr>Water and Cooking</vt:lpstr>
      <vt:lpstr>LRMF NC Gas WH Z3</vt:lpstr>
      <vt:lpstr>LRMF NC Gas WH Z4</vt:lpstr>
      <vt:lpstr>LRMF NC Gas WH Z6</vt:lpstr>
      <vt:lpstr>LRMF NC Gas WH Z9</vt:lpstr>
      <vt:lpstr>LRMF NC Gas WH Z10</vt:lpstr>
      <vt:lpstr>LRMF NC Gas WH Z12</vt:lpstr>
      <vt:lpstr>LRMF 90 Gas WH Z3</vt:lpstr>
      <vt:lpstr>LRMF 90 Gas WH Z4</vt:lpstr>
      <vt:lpstr>LRMF 90 Gas WH Z6</vt:lpstr>
      <vt:lpstr>LRMF 90 Gas WH Z9</vt:lpstr>
      <vt:lpstr>LRMF 90 Gas WH Z10</vt:lpstr>
      <vt:lpstr>LRMF 90 Gas WH Z12</vt:lpstr>
      <vt:lpstr>LRMF 78 Gas WH Z3</vt:lpstr>
      <vt:lpstr>LRMF 78 Gas WH Z4</vt:lpstr>
      <vt:lpstr>LRMF 78 Gas WH Z6</vt:lpstr>
      <vt:lpstr>LRMF 78 Gas WH Z9</vt:lpstr>
      <vt:lpstr>LRMF 78 Gas WH Z10</vt:lpstr>
      <vt:lpstr>LRMF 78 Gas WH Z12</vt:lpstr>
      <vt:lpstr>LRMF NC Electric WH Z3 S</vt:lpstr>
      <vt:lpstr>LRMF NC Electric WH Z4 S</vt:lpstr>
      <vt:lpstr>LRMF NC Electric WH Z6 S</vt:lpstr>
      <vt:lpstr>LRMF NC Electric WH Z9 S</vt:lpstr>
      <vt:lpstr>LRMF NC Electric WH Z10 S</vt:lpstr>
      <vt:lpstr>LRMF NC Electric WH Z12 S</vt:lpstr>
      <vt:lpstr>LRMF NC Electric WH Z3 O1</vt:lpstr>
      <vt:lpstr>LRMF NC Electric WH Z4 O1</vt:lpstr>
      <vt:lpstr>LRMF NC Electric WH Z6 O1</vt:lpstr>
      <vt:lpstr>LRMF NC Electric WH Z9 O1</vt:lpstr>
      <vt:lpstr>LRMF NC Electric WH Z10 O1</vt:lpstr>
      <vt:lpstr>LRMF NC Electric WH Z12 O1</vt:lpstr>
      <vt:lpstr>LRMF NC Electric WH Z3 O2</vt:lpstr>
      <vt:lpstr>LRMF NC Electric WH Z4 O2</vt:lpstr>
      <vt:lpstr>LRMF NC Electric WH Z6 O2</vt:lpstr>
      <vt:lpstr>LRMF NC Electric WH Z9 O2</vt:lpstr>
      <vt:lpstr>LRMF NC Electric WH Z10 O2</vt:lpstr>
      <vt:lpstr>LRMF NC Electric WH Z12 O2</vt:lpstr>
      <vt:lpstr>LRMF 90 Electric WH Z3 S</vt:lpstr>
      <vt:lpstr>LRMF 90 Electric WH Z4 S</vt:lpstr>
      <vt:lpstr>LRMF 90 Electric WH Z6 S</vt:lpstr>
      <vt:lpstr>LRMF 90 Electric WH Z9 S</vt:lpstr>
      <vt:lpstr>LRMF 90 Electric WH Z10 S</vt:lpstr>
      <vt:lpstr>LRMF 90 Electric WH Z12 S</vt:lpstr>
      <vt:lpstr>LRMF 90 Electric WH Z3 O1</vt:lpstr>
      <vt:lpstr>LRMF 90 Electric WH Z4 O1</vt:lpstr>
      <vt:lpstr>LRMF 90 Electric WH Z6 O1</vt:lpstr>
      <vt:lpstr>LRMF 90 Electric WH Z9 O1</vt:lpstr>
      <vt:lpstr>LRMF 90 Electric WH Z10 O1</vt:lpstr>
      <vt:lpstr>LRMF 90 Electric WH Z12 O1</vt:lpstr>
      <vt:lpstr>LRMF 90 Electric WH Z3 O2</vt:lpstr>
      <vt:lpstr>LRMF 90 Electric WH Z4 O2</vt:lpstr>
      <vt:lpstr>LRMF 90 Electric WH Z6 O2</vt:lpstr>
      <vt:lpstr>LRMF 90 Electric WH Z9 O2</vt:lpstr>
      <vt:lpstr>LRMF 90 Electric WH Z10 O2</vt:lpstr>
      <vt:lpstr>LRMF 90 Electric WH Z12 O2</vt:lpstr>
      <vt:lpstr>LRMF 78 Electric WH Z3 S</vt:lpstr>
      <vt:lpstr>LRMF 78 Electric WH Z4 S</vt:lpstr>
      <vt:lpstr>LRMF 78 Electric WH Z6 S</vt:lpstr>
      <vt:lpstr>LRMF 78 Electric WH Z9 S</vt:lpstr>
      <vt:lpstr>LRMF 78 Electric WH Z10 S</vt:lpstr>
      <vt:lpstr>LRMF 78 Electric WH Z12 S</vt:lpstr>
      <vt:lpstr>LRMF 78 Electric WH Z3 O1</vt:lpstr>
      <vt:lpstr>LRMF 78 Electric WH Z4 O1</vt:lpstr>
      <vt:lpstr>LRMF 78 Electric WH Z6 O1</vt:lpstr>
      <vt:lpstr>LRMF 78 Electric WH Z9 O1</vt:lpstr>
      <vt:lpstr>LRMF 78 Electric WH Z10 O1</vt:lpstr>
      <vt:lpstr>LRMF 78 Electric WH Z12 O1</vt:lpstr>
      <vt:lpstr>LRMF 78 Electric WH Z3 O2</vt:lpstr>
      <vt:lpstr>LRMF 78 Electric WH Z4 O2</vt:lpstr>
      <vt:lpstr>LRMF 78 Electric WH Z6 O2</vt:lpstr>
      <vt:lpstr>LRMF 78 Electric WH Z9 O2</vt:lpstr>
      <vt:lpstr>LRMF 78 Electric WH Z10 O2</vt:lpstr>
      <vt:lpstr>LRMF 78 Electric WH Z12 O2</vt:lpstr>
      <vt:lpstr>zone_lu</vt:lpstr>
    </vt:vector>
  </TitlesOfParts>
  <Company>AECOM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Morris, Michael</dc:creator>
  <cp:lastModifiedBy>Morris, Peter</cp:lastModifiedBy>
  <dcterms:created xsi:type="dcterms:W3CDTF">2018-07-23T21:27:16Z</dcterms:created>
  <dcterms:modified xsi:type="dcterms:W3CDTF">2018-09-12T04:21:34Z</dcterms:modified>
</cp:coreProperties>
</file>