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codeName="ThisWorkbook"/>
  <mc:AlternateContent xmlns:mc="http://schemas.openxmlformats.org/markup-compatibility/2006">
    <mc:Choice Requires="x15">
      <x15ac:absPath xmlns:x15ac="http://schemas.microsoft.com/office/spreadsheetml/2010/11/ac" url="https://ethreesf.sharepoint.com/sites/BEIUtahElectrification1714/Shared Documents/General/Data/Technology Costs/Deliverables/Updated 2021-06-11/"/>
    </mc:Choice>
  </mc:AlternateContent>
  <xr:revisionPtr revIDLastSave="315" documentId="13_ncr:1_{9A08618E-BB94-48FB-981B-0D45FA16B748}" xr6:coauthVersionLast="47" xr6:coauthVersionMax="47" xr10:uidLastSave="{45620EC1-8854-48C2-88F6-722E68415754}"/>
  <bookViews>
    <workbookView xWindow="-108" yWindow="-108" windowWidth="23256" windowHeight="12576" tabRatio="688" xr2:uid="{00000000-000D-0000-FFFF-FFFF00000000}"/>
  </bookViews>
  <sheets>
    <sheet name="Summary" sheetId="49" r:id="rId1"/>
    <sheet name="Cost Assumptions" sheetId="48" r:id="rId2"/>
    <sheet name="Water and Cooking" sheetId="1" state="hidden" r:id="rId3"/>
    <sheet name="LRMF NC Gas WH Z12 gas storage" sheetId="111" r:id="rId4"/>
    <sheet name="LRMF 90 Gas WH Z12" sheetId="103" state="hidden" r:id="rId5"/>
    <sheet name="LRMF NC Gas WH Z3" sheetId="2" r:id="rId6"/>
    <sheet name="LRMF NC Gas WH Z4" sheetId="50" state="hidden" r:id="rId7"/>
    <sheet name="LRMF NC Gas WH Z6" sheetId="62" state="hidden" r:id="rId8"/>
    <sheet name="LRMF NC Gas WH Z9" sheetId="74" r:id="rId9"/>
    <sheet name="LRMF NC Gas WH Z10" sheetId="87" state="hidden" r:id="rId10"/>
    <sheet name="LRMF NC Gas WH Z12" sheetId="99" state="hidden" r:id="rId11"/>
    <sheet name="LRMF 90 Gas WH Z3" sheetId="4" state="hidden" r:id="rId12"/>
    <sheet name="LRMF 90 Gas WH Z4" sheetId="54" state="hidden" r:id="rId13"/>
    <sheet name="LRMF 90 Gas WH Z6" sheetId="66" state="hidden" r:id="rId14"/>
    <sheet name="LRMF 90 Gas WH Z9" sheetId="78" state="hidden" r:id="rId15"/>
    <sheet name="LRMF 90 Gas WH Z10" sheetId="91" state="hidden" r:id="rId16"/>
    <sheet name="LRMF 78 Gas WH Z3" sheetId="6" state="hidden" r:id="rId17"/>
    <sheet name="LRMF 78 Gas WH Z4" sheetId="58" state="hidden" r:id="rId18"/>
    <sheet name="LRMF 78 Gas WH Z6" sheetId="70" state="hidden" r:id="rId19"/>
    <sheet name="LRMF 78 Gas WH Z9" sheetId="82" state="hidden" r:id="rId20"/>
    <sheet name="LRMF 78 Gas WH Z10" sheetId="95" state="hidden" r:id="rId21"/>
    <sheet name="LRMF 78 Gas WH Z12" sheetId="107" state="hidden" r:id="rId22"/>
    <sheet name="LRMF NC Electric WH Z3 S" sheetId="3" r:id="rId23"/>
    <sheet name="LRMF NC Electric WH Z4 S" sheetId="51" state="hidden" r:id="rId24"/>
    <sheet name="LRMF NC Electric WH Z6 S" sheetId="63" state="hidden" r:id="rId25"/>
    <sheet name="LRMF NC Electric WH Z9 S" sheetId="75" state="hidden" r:id="rId26"/>
    <sheet name="LRMF NC Electric WH Z10 S" sheetId="88" state="hidden" r:id="rId27"/>
    <sheet name="LRMF NC Electric WH Z12 S" sheetId="100" state="hidden" r:id="rId28"/>
    <sheet name="LRMF NC Electric WH Z4 O1" sheetId="52" state="hidden" r:id="rId29"/>
    <sheet name="LRMF NC Electric WH Z6 O1" sheetId="64" state="hidden" r:id="rId30"/>
    <sheet name="LRMF NC Electric WH Z9 O1" sheetId="76" state="hidden" r:id="rId31"/>
    <sheet name="LRMF NC Electric WH Z10 O1" sheetId="89" state="hidden" r:id="rId32"/>
    <sheet name="LRMF NC Electric WH Z12 O1" sheetId="101" state="hidden" r:id="rId33"/>
    <sheet name="LRMF NC Electric WH Z3 O2" sheetId="9" r:id="rId34"/>
    <sheet name="LRMF NC Electric WH Z3 ER" sheetId="112" r:id="rId35"/>
    <sheet name="LRMF NC Electric WH Z4 O2" sheetId="53" state="hidden" r:id="rId36"/>
    <sheet name="LRMF NC Electric WH Z6 O2" sheetId="65" state="hidden" r:id="rId37"/>
    <sheet name="LRMF NC Electric WH Z9 O2" sheetId="77" state="hidden" r:id="rId38"/>
    <sheet name="LRMF NC Electric WH Z10 O2" sheetId="90" state="hidden" r:id="rId39"/>
    <sheet name="LRMF NC Electric WH Z12 O2" sheetId="102" state="hidden" r:id="rId40"/>
    <sheet name="LRMF 90 Electric WH Z3 S" sheetId="5" state="hidden" r:id="rId41"/>
    <sheet name="LRMF 90 Electric WH Z4 S" sheetId="55" state="hidden" r:id="rId42"/>
    <sheet name="LRMF 90 Electric WH Z6 S" sheetId="67" state="hidden" r:id="rId43"/>
    <sheet name="LRMF 90 Electric WH Z9 S" sheetId="79" state="hidden" r:id="rId44"/>
    <sheet name="LRMF 90 Electric WH Z10 S" sheetId="92" state="hidden" r:id="rId45"/>
    <sheet name="LRMF 90 Electric WH Z12 S" sheetId="104" state="hidden" r:id="rId46"/>
    <sheet name="LRMF 90 Electric WH Z3 O1" sheetId="27" state="hidden" r:id="rId47"/>
    <sheet name="LRMF 90 Electric WH Z4 O1" sheetId="56" state="hidden" r:id="rId48"/>
    <sheet name="LRMF 90 Electric WH Z6 O1" sheetId="68" state="hidden" r:id="rId49"/>
    <sheet name="LRMF 90 Electric WH Z9 O1" sheetId="80" state="hidden" r:id="rId50"/>
    <sheet name="LRMF 90 Electric WH Z10 O1" sheetId="93" state="hidden" r:id="rId51"/>
    <sheet name="LRMF 90 Electric WH Z12 O1" sheetId="105" state="hidden" r:id="rId52"/>
    <sheet name="LRMF 90 Electric WH Z3 O2" sheetId="26" state="hidden" r:id="rId53"/>
    <sheet name="LRMF 90 Electric WH Z4 O2" sheetId="57" state="hidden" r:id="rId54"/>
    <sheet name="LRMF 90 Electric WH Z6 O2" sheetId="69" state="hidden" r:id="rId55"/>
    <sheet name="LRMF 90 Electric WH Z9 O2" sheetId="81" state="hidden" r:id="rId56"/>
    <sheet name="LRMF 90 Electric WH Z10 O2" sheetId="94" state="hidden" r:id="rId57"/>
    <sheet name="LRMF 90 Electric WH Z12 O2" sheetId="106" state="hidden" r:id="rId58"/>
    <sheet name="LRMF 78 Electric WH Z3 S" sheetId="7" state="hidden" r:id="rId59"/>
    <sheet name="LRMF 78 Electric WH Z4 S" sheetId="59" state="hidden" r:id="rId60"/>
    <sheet name="LRMF 78 Electric WH Z6 S" sheetId="71" state="hidden" r:id="rId61"/>
    <sheet name="LRMF 78 Electric WH Z9 S" sheetId="83" state="hidden" r:id="rId62"/>
    <sheet name="LRMF 78 Electric WH Z10 S" sheetId="96" state="hidden" r:id="rId63"/>
    <sheet name="LRMF 78 Electric WH Z12 S" sheetId="108" state="hidden" r:id="rId64"/>
    <sheet name="LRMF 78 Electric WH Z3 O1" sheetId="28" state="hidden" r:id="rId65"/>
    <sheet name="LRMF 78 Electric WH Z4 O1" sheetId="60" state="hidden" r:id="rId66"/>
    <sheet name="LRMF 78 Electric WH Z6 O1" sheetId="72" state="hidden" r:id="rId67"/>
    <sheet name="LRMF 78 Electric WH Z9 O1" sheetId="84" state="hidden" r:id="rId68"/>
    <sheet name="LRMF 78 Electric WH Z10 O1" sheetId="97" state="hidden" r:id="rId69"/>
    <sheet name="LRMF 78 Electric WH Z12 O1" sheetId="109" state="hidden" r:id="rId70"/>
    <sheet name="LRMF 78 Electric WH Z3 O2" sheetId="29" state="hidden" r:id="rId71"/>
    <sheet name="LRMF 78 Electric WH Z4 O2" sheetId="61" state="hidden" r:id="rId72"/>
    <sheet name="LRMF 78 Electric WH Z6 O2" sheetId="73" state="hidden" r:id="rId73"/>
    <sheet name="LRMF 78 Electric WH Z9 O2" sheetId="85" state="hidden" r:id="rId74"/>
    <sheet name="LRMF 78 Electric WH Z10 O2" sheetId="98" state="hidden" r:id="rId75"/>
    <sheet name="LRMF 78 Electric WH Z12 O2" sheetId="110" state="hidden" r:id="rId76"/>
  </sheets>
  <definedNames>
    <definedName name="zone_lu">'Cost Assumptions'!$B$4:$J$9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1" i="112" l="1"/>
  <c r="H39" i="112"/>
  <c r="E36" i="112"/>
  <c r="E34" i="112"/>
  <c r="E32" i="112"/>
  <c r="H31" i="112"/>
  <c r="G27" i="112"/>
  <c r="H27" i="112" s="1"/>
  <c r="H24" i="112"/>
  <c r="H22" i="112"/>
  <c r="G22" i="112"/>
  <c r="H21" i="112"/>
  <c r="H20" i="112"/>
  <c r="H18" i="112"/>
  <c r="G17" i="112"/>
  <c r="H17" i="112" s="1"/>
  <c r="H16" i="112"/>
  <c r="H15" i="112"/>
  <c r="H14" i="112"/>
  <c r="H13" i="112"/>
  <c r="H12" i="112"/>
  <c r="H28" i="112" s="1"/>
  <c r="H11" i="112"/>
  <c r="O1" i="112"/>
  <c r="I7" i="49"/>
  <c r="L7" i="49"/>
  <c r="D7" i="49"/>
  <c r="K7" i="49"/>
  <c r="M7" i="49"/>
  <c r="H7" i="49"/>
  <c r="N7" i="49"/>
  <c r="F7" i="49"/>
  <c r="J7" i="49"/>
  <c r="C7" i="49"/>
  <c r="E7" i="49"/>
  <c r="G7" i="49" l="1"/>
  <c r="H30" i="112"/>
  <c r="H32" i="112" l="1"/>
  <c r="H36" i="112" s="1"/>
  <c r="H34" i="112"/>
  <c r="H38" i="112" l="1"/>
  <c r="H40" i="112" s="1"/>
  <c r="G14" i="111" l="1"/>
  <c r="H14" i="111" s="1"/>
  <c r="D15" i="111"/>
  <c r="H41" i="111"/>
  <c r="H39" i="111"/>
  <c r="E36" i="111"/>
  <c r="E34" i="111"/>
  <c r="E32" i="111"/>
  <c r="H31" i="111"/>
  <c r="H27" i="111"/>
  <c r="G27" i="111"/>
  <c r="H26" i="111"/>
  <c r="H24" i="111"/>
  <c r="G22" i="111"/>
  <c r="H22" i="111" s="1"/>
  <c r="H21" i="111"/>
  <c r="H20" i="111"/>
  <c r="H18" i="111"/>
  <c r="G17" i="111"/>
  <c r="H17" i="111" s="1"/>
  <c r="H16" i="111"/>
  <c r="H15" i="111"/>
  <c r="H13" i="111"/>
  <c r="H12" i="111"/>
  <c r="H11" i="111"/>
  <c r="H10" i="111"/>
  <c r="O1" i="111"/>
  <c r="H28" i="111" l="1"/>
  <c r="E36" i="99"/>
  <c r="E34" i="99"/>
  <c r="E32" i="99"/>
  <c r="E36" i="100"/>
  <c r="E34" i="100"/>
  <c r="E32" i="100"/>
  <c r="E36" i="101"/>
  <c r="E34" i="101"/>
  <c r="E32" i="101"/>
  <c r="E36" i="102"/>
  <c r="E34" i="102"/>
  <c r="E32" i="102"/>
  <c r="E36" i="87"/>
  <c r="E34" i="87"/>
  <c r="E32" i="87"/>
  <c r="E36" i="88"/>
  <c r="E34" i="88"/>
  <c r="E32" i="88"/>
  <c r="E36" i="89"/>
  <c r="E34" i="89"/>
  <c r="E32" i="89"/>
  <c r="E36" i="90"/>
  <c r="E34" i="90"/>
  <c r="E32" i="90"/>
  <c r="E36" i="74"/>
  <c r="E34" i="74"/>
  <c r="E32" i="74"/>
  <c r="E36" i="75"/>
  <c r="E34" i="75"/>
  <c r="E32" i="75"/>
  <c r="E36" i="76"/>
  <c r="E34" i="76"/>
  <c r="E32" i="76"/>
  <c r="E36" i="77"/>
  <c r="E34" i="77"/>
  <c r="E32" i="77"/>
  <c r="E36" i="62"/>
  <c r="E34" i="62"/>
  <c r="E32" i="62"/>
  <c r="E36" i="63"/>
  <c r="E34" i="63"/>
  <c r="E32" i="63"/>
  <c r="E36" i="64"/>
  <c r="E34" i="64"/>
  <c r="E32" i="64"/>
  <c r="E36" i="65"/>
  <c r="E34" i="65"/>
  <c r="E32" i="65"/>
  <c r="E36" i="50"/>
  <c r="E34" i="50"/>
  <c r="E32" i="50"/>
  <c r="E36" i="51"/>
  <c r="E34" i="51"/>
  <c r="E32" i="51"/>
  <c r="E36" i="52"/>
  <c r="E34" i="52"/>
  <c r="E32" i="52"/>
  <c r="E36" i="53"/>
  <c r="E34" i="53"/>
  <c r="E32" i="53"/>
  <c r="E36" i="3"/>
  <c r="E34" i="3"/>
  <c r="E32" i="3"/>
  <c r="E36" i="9"/>
  <c r="E34" i="9"/>
  <c r="E32" i="9"/>
  <c r="E34" i="2"/>
  <c r="E32" i="2"/>
  <c r="G27" i="77"/>
  <c r="H27" i="77" s="1"/>
  <c r="H24" i="77"/>
  <c r="G27" i="108"/>
  <c r="H27" i="108" s="1"/>
  <c r="H24" i="108"/>
  <c r="G22" i="108"/>
  <c r="H22" i="108" s="1"/>
  <c r="H21" i="108"/>
  <c r="H20" i="108"/>
  <c r="H18" i="108"/>
  <c r="G17" i="108"/>
  <c r="H17" i="108" s="1"/>
  <c r="G27" i="109"/>
  <c r="H27" i="109" s="1"/>
  <c r="H24" i="109"/>
  <c r="G22" i="109"/>
  <c r="H22" i="109" s="1"/>
  <c r="H21" i="109"/>
  <c r="H20" i="109"/>
  <c r="H18" i="109"/>
  <c r="G17" i="109"/>
  <c r="H17" i="109" s="1"/>
  <c r="G27" i="110"/>
  <c r="H27" i="110" s="1"/>
  <c r="H24" i="110"/>
  <c r="G22" i="110"/>
  <c r="H22" i="110" s="1"/>
  <c r="H21" i="110"/>
  <c r="H20" i="110"/>
  <c r="H18" i="110"/>
  <c r="G17" i="110"/>
  <c r="H17" i="110" s="1"/>
  <c r="G27" i="104"/>
  <c r="H27" i="104" s="1"/>
  <c r="H24" i="104"/>
  <c r="G22" i="104"/>
  <c r="H22" i="104" s="1"/>
  <c r="H21" i="104"/>
  <c r="H20" i="104"/>
  <c r="H18" i="104"/>
  <c r="G17" i="104"/>
  <c r="H17" i="104" s="1"/>
  <c r="G27" i="105"/>
  <c r="H27" i="105" s="1"/>
  <c r="H24" i="105"/>
  <c r="G22" i="105"/>
  <c r="H22" i="105" s="1"/>
  <c r="H21" i="105"/>
  <c r="H20" i="105"/>
  <c r="H18" i="105"/>
  <c r="G17" i="105"/>
  <c r="H17" i="105" s="1"/>
  <c r="G27" i="106"/>
  <c r="H27" i="106" s="1"/>
  <c r="H24" i="106"/>
  <c r="G22" i="106"/>
  <c r="H22" i="106" s="1"/>
  <c r="H21" i="106"/>
  <c r="H20" i="106"/>
  <c r="H18" i="106"/>
  <c r="G17" i="106"/>
  <c r="H17" i="106" s="1"/>
  <c r="G27" i="96"/>
  <c r="H27" i="96" s="1"/>
  <c r="H24" i="96"/>
  <c r="G22" i="96"/>
  <c r="H22" i="96" s="1"/>
  <c r="H21" i="96"/>
  <c r="H20" i="96"/>
  <c r="H18" i="96"/>
  <c r="G17" i="96"/>
  <c r="H17" i="96" s="1"/>
  <c r="G27" i="97"/>
  <c r="H27" i="97" s="1"/>
  <c r="H24" i="97"/>
  <c r="G22" i="97"/>
  <c r="H22" i="97" s="1"/>
  <c r="H21" i="97"/>
  <c r="H20" i="97"/>
  <c r="H18" i="97"/>
  <c r="G17" i="97"/>
  <c r="H17" i="97" s="1"/>
  <c r="G27" i="98"/>
  <c r="H27" i="98" s="1"/>
  <c r="H24" i="98"/>
  <c r="G22" i="98"/>
  <c r="H22" i="98" s="1"/>
  <c r="H21" i="98"/>
  <c r="H20" i="98"/>
  <c r="H18" i="98"/>
  <c r="G17" i="98"/>
  <c r="H17" i="98" s="1"/>
  <c r="G27" i="92"/>
  <c r="H27" i="92" s="1"/>
  <c r="H24" i="92"/>
  <c r="G22" i="92"/>
  <c r="H22" i="92" s="1"/>
  <c r="H21" i="92"/>
  <c r="H20" i="92"/>
  <c r="H18" i="92"/>
  <c r="G17" i="92"/>
  <c r="H17" i="92" s="1"/>
  <c r="G27" i="93"/>
  <c r="H27" i="93" s="1"/>
  <c r="H24" i="93"/>
  <c r="G22" i="93"/>
  <c r="H22" i="93" s="1"/>
  <c r="H21" i="93"/>
  <c r="H20" i="93"/>
  <c r="H18" i="93"/>
  <c r="G17" i="93"/>
  <c r="H17" i="93" s="1"/>
  <c r="G27" i="94"/>
  <c r="H27" i="94" s="1"/>
  <c r="H24" i="94"/>
  <c r="G22" i="94"/>
  <c r="H22" i="94" s="1"/>
  <c r="H21" i="94"/>
  <c r="H20" i="94"/>
  <c r="H18" i="94"/>
  <c r="G17" i="94"/>
  <c r="H17" i="94" s="1"/>
  <c r="G27" i="83"/>
  <c r="H27" i="83" s="1"/>
  <c r="H24" i="83"/>
  <c r="G22" i="83"/>
  <c r="H22" i="83" s="1"/>
  <c r="H21" i="83"/>
  <c r="H20" i="83"/>
  <c r="H18" i="83"/>
  <c r="G17" i="83"/>
  <c r="H17" i="83" s="1"/>
  <c r="G27" i="84"/>
  <c r="H27" i="84" s="1"/>
  <c r="H24" i="84"/>
  <c r="G22" i="84"/>
  <c r="H22" i="84" s="1"/>
  <c r="H21" i="84"/>
  <c r="H20" i="84"/>
  <c r="H18" i="84"/>
  <c r="G17" i="84"/>
  <c r="H17" i="84" s="1"/>
  <c r="G27" i="85"/>
  <c r="H27" i="85" s="1"/>
  <c r="H24" i="85"/>
  <c r="G22" i="85"/>
  <c r="H22" i="85" s="1"/>
  <c r="H21" i="85"/>
  <c r="H20" i="85"/>
  <c r="H18" i="85"/>
  <c r="G17" i="85"/>
  <c r="H17" i="85" s="1"/>
  <c r="G27" i="79"/>
  <c r="H27" i="79" s="1"/>
  <c r="H24" i="79"/>
  <c r="G22" i="79"/>
  <c r="H22" i="79" s="1"/>
  <c r="H21" i="79"/>
  <c r="H20" i="79"/>
  <c r="H18" i="79"/>
  <c r="G17" i="79"/>
  <c r="H17" i="79" s="1"/>
  <c r="G27" i="80"/>
  <c r="H27" i="80" s="1"/>
  <c r="H24" i="80"/>
  <c r="G22" i="80"/>
  <c r="H22" i="80" s="1"/>
  <c r="H21" i="80"/>
  <c r="H20" i="80"/>
  <c r="H18" i="80"/>
  <c r="G17" i="80"/>
  <c r="H17" i="80" s="1"/>
  <c r="G27" i="81"/>
  <c r="H27" i="81" s="1"/>
  <c r="H24" i="81"/>
  <c r="G22" i="81"/>
  <c r="H22" i="81" s="1"/>
  <c r="H21" i="81"/>
  <c r="H20" i="81"/>
  <c r="H18" i="81"/>
  <c r="G17" i="81"/>
  <c r="H17" i="81" s="1"/>
  <c r="G27" i="71"/>
  <c r="H27" i="71" s="1"/>
  <c r="H24" i="71"/>
  <c r="G22" i="71"/>
  <c r="H22" i="71" s="1"/>
  <c r="H21" i="71"/>
  <c r="H20" i="71"/>
  <c r="H18" i="71"/>
  <c r="G17" i="71"/>
  <c r="H17" i="71" s="1"/>
  <c r="G27" i="72"/>
  <c r="H27" i="72" s="1"/>
  <c r="H24" i="72"/>
  <c r="G22" i="72"/>
  <c r="H22" i="72" s="1"/>
  <c r="H21" i="72"/>
  <c r="H20" i="72"/>
  <c r="H18" i="72"/>
  <c r="G17" i="72"/>
  <c r="H17" i="72" s="1"/>
  <c r="G27" i="73"/>
  <c r="H27" i="73" s="1"/>
  <c r="H24" i="73"/>
  <c r="G22" i="73"/>
  <c r="H22" i="73" s="1"/>
  <c r="H21" i="73"/>
  <c r="H20" i="73"/>
  <c r="H18" i="73"/>
  <c r="G17" i="73"/>
  <c r="H17" i="73" s="1"/>
  <c r="G27" i="67"/>
  <c r="H27" i="67" s="1"/>
  <c r="H24" i="67"/>
  <c r="G22" i="67"/>
  <c r="H22" i="67" s="1"/>
  <c r="H21" i="67"/>
  <c r="H20" i="67"/>
  <c r="H18" i="67"/>
  <c r="G17" i="67"/>
  <c r="H17" i="67" s="1"/>
  <c r="G27" i="68"/>
  <c r="H27" i="68" s="1"/>
  <c r="H24" i="68"/>
  <c r="G22" i="68"/>
  <c r="H22" i="68" s="1"/>
  <c r="H21" i="68"/>
  <c r="H20" i="68"/>
  <c r="H18" i="68"/>
  <c r="G17" i="68"/>
  <c r="H17" i="68" s="1"/>
  <c r="G27" i="69"/>
  <c r="H27" i="69" s="1"/>
  <c r="H24" i="69"/>
  <c r="G22" i="69"/>
  <c r="H22" i="69" s="1"/>
  <c r="H21" i="69"/>
  <c r="H20" i="69"/>
  <c r="H18" i="69"/>
  <c r="G17" i="69"/>
  <c r="H17" i="69" s="1"/>
  <c r="G27" i="59"/>
  <c r="H27" i="59" s="1"/>
  <c r="H24" i="59"/>
  <c r="G22" i="59"/>
  <c r="H22" i="59" s="1"/>
  <c r="H21" i="59"/>
  <c r="H20" i="59"/>
  <c r="H18" i="59"/>
  <c r="G17" i="59"/>
  <c r="H17" i="59" s="1"/>
  <c r="G27" i="60"/>
  <c r="H27" i="60" s="1"/>
  <c r="H24" i="60"/>
  <c r="G22" i="60"/>
  <c r="H22" i="60" s="1"/>
  <c r="H21" i="60"/>
  <c r="H20" i="60"/>
  <c r="H18" i="60"/>
  <c r="G17" i="60"/>
  <c r="H17" i="60" s="1"/>
  <c r="G27" i="61"/>
  <c r="H27" i="61" s="1"/>
  <c r="H24" i="61"/>
  <c r="G22" i="61"/>
  <c r="H22" i="61" s="1"/>
  <c r="H21" i="61"/>
  <c r="H20" i="61"/>
  <c r="H18" i="61"/>
  <c r="G17" i="61"/>
  <c r="H17" i="61" s="1"/>
  <c r="G27" i="55"/>
  <c r="H27" i="55" s="1"/>
  <c r="H24" i="55"/>
  <c r="G22" i="55"/>
  <c r="H22" i="55" s="1"/>
  <c r="H21" i="55"/>
  <c r="H20" i="55"/>
  <c r="H18" i="55"/>
  <c r="G17" i="55"/>
  <c r="H17" i="55" s="1"/>
  <c r="G27" i="56"/>
  <c r="H27" i="56" s="1"/>
  <c r="H24" i="56"/>
  <c r="G22" i="56"/>
  <c r="H22" i="56" s="1"/>
  <c r="H21" i="56"/>
  <c r="H20" i="56"/>
  <c r="H18" i="56"/>
  <c r="G17" i="56"/>
  <c r="H17" i="56" s="1"/>
  <c r="G27" i="57"/>
  <c r="H27" i="57" s="1"/>
  <c r="H24" i="57"/>
  <c r="G22" i="57"/>
  <c r="H22" i="57" s="1"/>
  <c r="H21" i="57"/>
  <c r="H20" i="57"/>
  <c r="H18" i="57"/>
  <c r="G17" i="57"/>
  <c r="H17" i="57" s="1"/>
  <c r="G27" i="7"/>
  <c r="H27" i="7" s="1"/>
  <c r="H24" i="7"/>
  <c r="G22" i="7"/>
  <c r="H22" i="7" s="1"/>
  <c r="H21" i="7"/>
  <c r="H20" i="7"/>
  <c r="H18" i="7"/>
  <c r="G17" i="7"/>
  <c r="H17" i="7" s="1"/>
  <c r="G27" i="28"/>
  <c r="H27" i="28" s="1"/>
  <c r="H24" i="28"/>
  <c r="G22" i="28"/>
  <c r="H22" i="28" s="1"/>
  <c r="H21" i="28"/>
  <c r="H20" i="28"/>
  <c r="H18" i="28"/>
  <c r="G17" i="28"/>
  <c r="H17" i="28" s="1"/>
  <c r="G27" i="29"/>
  <c r="H27" i="29" s="1"/>
  <c r="H24" i="29"/>
  <c r="G22" i="29"/>
  <c r="H22" i="29" s="1"/>
  <c r="H21" i="29"/>
  <c r="H20" i="29"/>
  <c r="H18" i="29"/>
  <c r="G17" i="29"/>
  <c r="H17" i="29" s="1"/>
  <c r="G27" i="26"/>
  <c r="H27" i="26" s="1"/>
  <c r="H24" i="26"/>
  <c r="G22" i="26"/>
  <c r="H22" i="26" s="1"/>
  <c r="H21" i="26"/>
  <c r="H20" i="26"/>
  <c r="H18" i="26"/>
  <c r="G17" i="26"/>
  <c r="H17" i="26" s="1"/>
  <c r="G27" i="27"/>
  <c r="H27" i="27" s="1"/>
  <c r="H24" i="27"/>
  <c r="G22" i="27"/>
  <c r="H22" i="27" s="1"/>
  <c r="H21" i="27"/>
  <c r="H20" i="27"/>
  <c r="H18" i="27"/>
  <c r="G17" i="27"/>
  <c r="H17" i="27" s="1"/>
  <c r="G22" i="107"/>
  <c r="H22" i="107" s="1"/>
  <c r="H21" i="107"/>
  <c r="H20" i="107"/>
  <c r="H18" i="107"/>
  <c r="G17" i="107"/>
  <c r="H17" i="107" s="1"/>
  <c r="G22" i="103"/>
  <c r="H22" i="103" s="1"/>
  <c r="H21" i="103"/>
  <c r="H20" i="103"/>
  <c r="H18" i="103"/>
  <c r="G17" i="103"/>
  <c r="H17" i="103" s="1"/>
  <c r="G22" i="95"/>
  <c r="H22" i="95" s="1"/>
  <c r="H21" i="95"/>
  <c r="H20" i="95"/>
  <c r="H18" i="95"/>
  <c r="G17" i="95"/>
  <c r="H17" i="95" s="1"/>
  <c r="G22" i="91"/>
  <c r="H22" i="91" s="1"/>
  <c r="H21" i="91"/>
  <c r="H20" i="91"/>
  <c r="H18" i="91"/>
  <c r="G17" i="91"/>
  <c r="H17" i="91" s="1"/>
  <c r="G22" i="82"/>
  <c r="H22" i="82" s="1"/>
  <c r="H21" i="82"/>
  <c r="H20" i="82"/>
  <c r="H18" i="82"/>
  <c r="G17" i="82"/>
  <c r="H17" i="82" s="1"/>
  <c r="G22" i="78"/>
  <c r="H22" i="78" s="1"/>
  <c r="H21" i="78"/>
  <c r="H20" i="78"/>
  <c r="H18" i="78"/>
  <c r="G17" i="78"/>
  <c r="H17" i="78" s="1"/>
  <c r="G22" i="70"/>
  <c r="H22" i="70" s="1"/>
  <c r="H21" i="70"/>
  <c r="H20" i="70"/>
  <c r="H18" i="70"/>
  <c r="G17" i="70"/>
  <c r="H17" i="70" s="1"/>
  <c r="G22" i="66"/>
  <c r="H22" i="66" s="1"/>
  <c r="H21" i="66"/>
  <c r="H20" i="66"/>
  <c r="H18" i="66"/>
  <c r="G17" i="66"/>
  <c r="H17" i="66" s="1"/>
  <c r="G22" i="58"/>
  <c r="H22" i="58" s="1"/>
  <c r="H21" i="58"/>
  <c r="H20" i="58"/>
  <c r="H18" i="58"/>
  <c r="G17" i="58"/>
  <c r="H17" i="58" s="1"/>
  <c r="G27" i="100"/>
  <c r="H27" i="100" s="1"/>
  <c r="H24" i="100"/>
  <c r="G22" i="100"/>
  <c r="H22" i="100" s="1"/>
  <c r="G27" i="101"/>
  <c r="H27" i="101" s="1"/>
  <c r="H24" i="101"/>
  <c r="G22" i="101"/>
  <c r="H22" i="101" s="1"/>
  <c r="G27" i="102"/>
  <c r="H27" i="102" s="1"/>
  <c r="H24" i="102"/>
  <c r="G22" i="102"/>
  <c r="H22" i="102" s="1"/>
  <c r="G27" i="88"/>
  <c r="H27" i="88" s="1"/>
  <c r="H24" i="88"/>
  <c r="G22" i="88"/>
  <c r="H22" i="88" s="1"/>
  <c r="G27" i="89"/>
  <c r="H27" i="89" s="1"/>
  <c r="H24" i="89"/>
  <c r="G22" i="89"/>
  <c r="H22" i="89" s="1"/>
  <c r="G27" i="90"/>
  <c r="H27" i="90" s="1"/>
  <c r="H24" i="90"/>
  <c r="G22" i="90"/>
  <c r="H22" i="90" s="1"/>
  <c r="G27" i="74"/>
  <c r="H27" i="74" s="1"/>
  <c r="H24" i="74"/>
  <c r="G22" i="74"/>
  <c r="H22" i="74" s="1"/>
  <c r="G27" i="75"/>
  <c r="H27" i="75" s="1"/>
  <c r="H24" i="75"/>
  <c r="G22" i="75"/>
  <c r="H22" i="75" s="1"/>
  <c r="G27" i="76"/>
  <c r="H27" i="76" s="1"/>
  <c r="H24" i="76"/>
  <c r="G22" i="76"/>
  <c r="H22" i="76" s="1"/>
  <c r="G27" i="63"/>
  <c r="H27" i="63" s="1"/>
  <c r="H24" i="63"/>
  <c r="G22" i="63"/>
  <c r="H22" i="63" s="1"/>
  <c r="G27" i="64"/>
  <c r="H27" i="64" s="1"/>
  <c r="H24" i="64"/>
  <c r="G22" i="64"/>
  <c r="H22" i="64" s="1"/>
  <c r="G27" i="65"/>
  <c r="H27" i="65" s="1"/>
  <c r="H24" i="65"/>
  <c r="G22" i="65"/>
  <c r="H22" i="65" s="1"/>
  <c r="G27" i="51"/>
  <c r="H27" i="51" s="1"/>
  <c r="H24" i="51"/>
  <c r="G22" i="51"/>
  <c r="H22" i="51" s="1"/>
  <c r="G27" i="52"/>
  <c r="H27" i="52" s="1"/>
  <c r="H24" i="52"/>
  <c r="G22" i="52"/>
  <c r="H22" i="52" s="1"/>
  <c r="G27" i="53"/>
  <c r="H27" i="53" s="1"/>
  <c r="H24" i="53"/>
  <c r="G22" i="53"/>
  <c r="H22" i="53" s="1"/>
  <c r="G27" i="9"/>
  <c r="H27" i="9" s="1"/>
  <c r="H24" i="9"/>
  <c r="G22" i="9"/>
  <c r="H22" i="9" s="1"/>
  <c r="G27" i="3"/>
  <c r="H27" i="3" s="1"/>
  <c r="H24" i="3"/>
  <c r="G27" i="99"/>
  <c r="H27" i="99" s="1"/>
  <c r="H26" i="99"/>
  <c r="H24" i="99"/>
  <c r="G27" i="87"/>
  <c r="H27" i="87" s="1"/>
  <c r="H26" i="87"/>
  <c r="H24" i="87"/>
  <c r="G27" i="62"/>
  <c r="H27" i="62" s="1"/>
  <c r="H26" i="62"/>
  <c r="H24" i="62"/>
  <c r="G27" i="50"/>
  <c r="H27" i="50" s="1"/>
  <c r="H26" i="50"/>
  <c r="H24" i="50"/>
  <c r="G27" i="2"/>
  <c r="H27" i="2" s="1"/>
  <c r="H26" i="2"/>
  <c r="H24" i="2"/>
  <c r="G27" i="5"/>
  <c r="H27" i="5" s="1"/>
  <c r="H24" i="5"/>
  <c r="H30" i="111" l="1"/>
  <c r="H32" i="111" s="1"/>
  <c r="E38" i="4"/>
  <c r="E38" i="5"/>
  <c r="E38" i="27"/>
  <c r="E38" i="26"/>
  <c r="E38" i="6"/>
  <c r="E38" i="7"/>
  <c r="E38" i="28"/>
  <c r="E38" i="29"/>
  <c r="E38" i="54"/>
  <c r="E38" i="55"/>
  <c r="E38" i="56"/>
  <c r="E38" i="57"/>
  <c r="E38" i="58"/>
  <c r="E38" i="59"/>
  <c r="E38" i="60"/>
  <c r="E38" i="61"/>
  <c r="E38" i="66"/>
  <c r="E38" i="67"/>
  <c r="E38" i="68"/>
  <c r="E38" i="69"/>
  <c r="E38" i="70"/>
  <c r="E38" i="71"/>
  <c r="E38" i="72"/>
  <c r="E38" i="73"/>
  <c r="E38" i="78"/>
  <c r="E38" i="79"/>
  <c r="E38" i="80"/>
  <c r="E38" i="81"/>
  <c r="E38" i="82"/>
  <c r="E38" i="83"/>
  <c r="E38" i="84"/>
  <c r="E38" i="85"/>
  <c r="E38" i="91"/>
  <c r="E38" i="92"/>
  <c r="E38" i="93"/>
  <c r="E38" i="94"/>
  <c r="E38" i="95"/>
  <c r="E38" i="96"/>
  <c r="E38" i="97"/>
  <c r="E38" i="98"/>
  <c r="E38" i="103"/>
  <c r="E38" i="104"/>
  <c r="E38" i="105"/>
  <c r="E38" i="106"/>
  <c r="E38" i="107"/>
  <c r="E38" i="108"/>
  <c r="E38" i="109"/>
  <c r="E38" i="110"/>
  <c r="H34" i="111" l="1"/>
  <c r="H10" i="74"/>
  <c r="H10" i="75"/>
  <c r="H10" i="76"/>
  <c r="H10" i="77"/>
  <c r="H41" i="110"/>
  <c r="H39" i="110"/>
  <c r="E36" i="110"/>
  <c r="E34" i="110"/>
  <c r="E32" i="110"/>
  <c r="H31" i="110"/>
  <c r="H16" i="110"/>
  <c r="H15" i="110"/>
  <c r="H14" i="110"/>
  <c r="H13" i="110"/>
  <c r="H12" i="110"/>
  <c r="H11" i="110"/>
  <c r="H9" i="110"/>
  <c r="G8" i="110"/>
  <c r="H8" i="110" s="1"/>
  <c r="O1" i="110"/>
  <c r="H41" i="109"/>
  <c r="H39" i="109"/>
  <c r="E36" i="109"/>
  <c r="E34" i="109"/>
  <c r="E32" i="109"/>
  <c r="H31" i="109"/>
  <c r="H16" i="109"/>
  <c r="H15" i="109"/>
  <c r="H13" i="109"/>
  <c r="H12" i="109"/>
  <c r="H11" i="109"/>
  <c r="H9" i="109"/>
  <c r="G8" i="109"/>
  <c r="H8" i="109" s="1"/>
  <c r="O1" i="109"/>
  <c r="H41" i="108"/>
  <c r="H39" i="108"/>
  <c r="E36" i="108"/>
  <c r="E34" i="108"/>
  <c r="E32" i="108"/>
  <c r="H31" i="108"/>
  <c r="H16" i="108"/>
  <c r="H15" i="108"/>
  <c r="H14" i="108"/>
  <c r="H13" i="108"/>
  <c r="H12" i="108"/>
  <c r="H11" i="108"/>
  <c r="H9" i="108"/>
  <c r="G8" i="108"/>
  <c r="H8" i="108" s="1"/>
  <c r="O1" i="108"/>
  <c r="H41" i="107"/>
  <c r="H39" i="107"/>
  <c r="E36" i="107"/>
  <c r="E34" i="107"/>
  <c r="E32" i="107"/>
  <c r="H31" i="107"/>
  <c r="H16" i="107"/>
  <c r="H15" i="107"/>
  <c r="H14" i="107"/>
  <c r="H13" i="107"/>
  <c r="H12" i="107"/>
  <c r="H11" i="107"/>
  <c r="H9" i="107"/>
  <c r="G8" i="107"/>
  <c r="H8" i="107" s="1"/>
  <c r="O1" i="107"/>
  <c r="H41" i="106"/>
  <c r="H39" i="106"/>
  <c r="E36" i="106"/>
  <c r="E34" i="106"/>
  <c r="E32" i="106"/>
  <c r="H31" i="106"/>
  <c r="H16" i="106"/>
  <c r="H15" i="106"/>
  <c r="H14" i="106"/>
  <c r="H28" i="106" s="1"/>
  <c r="H13" i="106"/>
  <c r="H12" i="106"/>
  <c r="H11" i="106"/>
  <c r="H9" i="106"/>
  <c r="G8" i="106"/>
  <c r="H8" i="106" s="1"/>
  <c r="O1" i="106"/>
  <c r="H41" i="105"/>
  <c r="H39" i="105"/>
  <c r="E36" i="105"/>
  <c r="E34" i="105"/>
  <c r="E32" i="105"/>
  <c r="H31" i="105"/>
  <c r="H16" i="105"/>
  <c r="H15" i="105"/>
  <c r="H13" i="105"/>
  <c r="H12" i="105"/>
  <c r="H11" i="105"/>
  <c r="H9" i="105"/>
  <c r="G8" i="105"/>
  <c r="H8" i="105" s="1"/>
  <c r="O1" i="105"/>
  <c r="H41" i="104"/>
  <c r="H39" i="104"/>
  <c r="E36" i="104"/>
  <c r="E34" i="104"/>
  <c r="E32" i="104"/>
  <c r="H31" i="104"/>
  <c r="H16" i="104"/>
  <c r="H15" i="104"/>
  <c r="H14" i="104"/>
  <c r="H13" i="104"/>
  <c r="H12" i="104"/>
  <c r="H11" i="104"/>
  <c r="H9" i="104"/>
  <c r="G8" i="104"/>
  <c r="H8" i="104" s="1"/>
  <c r="O1" i="104"/>
  <c r="H41" i="103"/>
  <c r="H39" i="103"/>
  <c r="E36" i="103"/>
  <c r="E34" i="103"/>
  <c r="E32" i="103"/>
  <c r="H31" i="103"/>
  <c r="H16" i="103"/>
  <c r="H15" i="103"/>
  <c r="H14" i="103"/>
  <c r="H28" i="103" s="1"/>
  <c r="H13" i="103"/>
  <c r="H12" i="103"/>
  <c r="H11" i="103"/>
  <c r="H9" i="103"/>
  <c r="G8" i="103"/>
  <c r="H8" i="103" s="1"/>
  <c r="O1" i="103"/>
  <c r="H41" i="102"/>
  <c r="H39" i="102"/>
  <c r="H31" i="102"/>
  <c r="H21" i="102"/>
  <c r="H20" i="102"/>
  <c r="H18" i="102"/>
  <c r="G17" i="102"/>
  <c r="H17" i="102" s="1"/>
  <c r="H16" i="102"/>
  <c r="H15" i="102"/>
  <c r="H14" i="102"/>
  <c r="H13" i="102"/>
  <c r="H12" i="102"/>
  <c r="H11" i="102"/>
  <c r="O1" i="102"/>
  <c r="H41" i="101"/>
  <c r="H39" i="101"/>
  <c r="H31" i="101"/>
  <c r="H21" i="101"/>
  <c r="H20" i="101"/>
  <c r="H18" i="101"/>
  <c r="G17" i="101"/>
  <c r="H17" i="101" s="1"/>
  <c r="H16" i="101"/>
  <c r="H15" i="101"/>
  <c r="H13" i="101"/>
  <c r="H12" i="101"/>
  <c r="H11" i="101"/>
  <c r="H10" i="101"/>
  <c r="O1" i="101"/>
  <c r="H41" i="100"/>
  <c r="H39" i="100"/>
  <c r="H31" i="100"/>
  <c r="H21" i="100"/>
  <c r="H20" i="100"/>
  <c r="H18" i="100"/>
  <c r="G17" i="100"/>
  <c r="H17" i="100" s="1"/>
  <c r="H16" i="100"/>
  <c r="H15" i="100"/>
  <c r="H14" i="100"/>
  <c r="H13" i="100"/>
  <c r="H12" i="100"/>
  <c r="H11" i="100"/>
  <c r="O1" i="100"/>
  <c r="H41" i="99"/>
  <c r="H39" i="99"/>
  <c r="H31" i="99"/>
  <c r="G22" i="99"/>
  <c r="H22" i="99" s="1"/>
  <c r="H21" i="99"/>
  <c r="H20" i="99"/>
  <c r="H18" i="99"/>
  <c r="G17" i="99"/>
  <c r="H17" i="99" s="1"/>
  <c r="H16" i="99"/>
  <c r="H15" i="99"/>
  <c r="H14" i="99"/>
  <c r="H13" i="99"/>
  <c r="H12" i="99"/>
  <c r="H11" i="99"/>
  <c r="O1" i="99"/>
  <c r="H41" i="98"/>
  <c r="H39" i="98"/>
  <c r="E36" i="98"/>
  <c r="E34" i="98"/>
  <c r="E32" i="98"/>
  <c r="H31" i="98"/>
  <c r="H16" i="98"/>
  <c r="H15" i="98"/>
  <c r="H14" i="98"/>
  <c r="H28" i="98" s="1"/>
  <c r="H13" i="98"/>
  <c r="H12" i="98"/>
  <c r="H11" i="98"/>
  <c r="H9" i="98"/>
  <c r="G8" i="98"/>
  <c r="H8" i="98" s="1"/>
  <c r="O1" i="98"/>
  <c r="H41" i="97"/>
  <c r="H39" i="97"/>
  <c r="E36" i="97"/>
  <c r="E34" i="97"/>
  <c r="E32" i="97"/>
  <c r="H31" i="97"/>
  <c r="H16" i="97"/>
  <c r="H15" i="97"/>
  <c r="H13" i="97"/>
  <c r="H12" i="97"/>
  <c r="H11" i="97"/>
  <c r="H9" i="97"/>
  <c r="G8" i="97"/>
  <c r="H8" i="97" s="1"/>
  <c r="O1" i="97"/>
  <c r="H41" i="96"/>
  <c r="H39" i="96"/>
  <c r="E36" i="96"/>
  <c r="E34" i="96"/>
  <c r="E32" i="96"/>
  <c r="H31" i="96"/>
  <c r="H16" i="96"/>
  <c r="H15" i="96"/>
  <c r="H14" i="96"/>
  <c r="H13" i="96"/>
  <c r="H12" i="96"/>
  <c r="H11" i="96"/>
  <c r="H9" i="96"/>
  <c r="G8" i="96"/>
  <c r="H8" i="96" s="1"/>
  <c r="O1" i="96"/>
  <c r="H41" i="95"/>
  <c r="H39" i="95"/>
  <c r="E36" i="95"/>
  <c r="E34" i="95"/>
  <c r="E32" i="95"/>
  <c r="H31" i="95"/>
  <c r="H16" i="95"/>
  <c r="H15" i="95"/>
  <c r="H14" i="95"/>
  <c r="H28" i="95" s="1"/>
  <c r="H13" i="95"/>
  <c r="H12" i="95"/>
  <c r="H11" i="95"/>
  <c r="H9" i="95"/>
  <c r="G8" i="95"/>
  <c r="H8" i="95" s="1"/>
  <c r="O1" i="95"/>
  <c r="H41" i="94"/>
  <c r="H39" i="94"/>
  <c r="E36" i="94"/>
  <c r="E34" i="94"/>
  <c r="E32" i="94"/>
  <c r="H31" i="94"/>
  <c r="H16" i="94"/>
  <c r="H15" i="94"/>
  <c r="H14" i="94"/>
  <c r="H13" i="94"/>
  <c r="H12" i="94"/>
  <c r="H11" i="94"/>
  <c r="H9" i="94"/>
  <c r="G8" i="94"/>
  <c r="H8" i="94" s="1"/>
  <c r="O1" i="94"/>
  <c r="H41" i="93"/>
  <c r="H39" i="93"/>
  <c r="E36" i="93"/>
  <c r="E34" i="93"/>
  <c r="E32" i="93"/>
  <c r="H31" i="93"/>
  <c r="H16" i="93"/>
  <c r="H28" i="93" s="1"/>
  <c r="H15" i="93"/>
  <c r="H13" i="93"/>
  <c r="H12" i="93"/>
  <c r="H11" i="93"/>
  <c r="H9" i="93"/>
  <c r="G8" i="93"/>
  <c r="H8" i="93" s="1"/>
  <c r="O1" i="93"/>
  <c r="H41" i="92"/>
  <c r="H39" i="92"/>
  <c r="E36" i="92"/>
  <c r="E34" i="92"/>
  <c r="E32" i="92"/>
  <c r="H31" i="92"/>
  <c r="H16" i="92"/>
  <c r="H15" i="92"/>
  <c r="H14" i="92"/>
  <c r="H28" i="92" s="1"/>
  <c r="H13" i="92"/>
  <c r="H12" i="92"/>
  <c r="H11" i="92"/>
  <c r="H9" i="92"/>
  <c r="G8" i="92"/>
  <c r="H8" i="92" s="1"/>
  <c r="O1" i="92"/>
  <c r="H41" i="91"/>
  <c r="H39" i="91"/>
  <c r="E36" i="91"/>
  <c r="E34" i="91"/>
  <c r="E32" i="91"/>
  <c r="H31" i="91"/>
  <c r="H16" i="91"/>
  <c r="H15" i="91"/>
  <c r="H14" i="91"/>
  <c r="H13" i="91"/>
  <c r="H12" i="91"/>
  <c r="H11" i="91"/>
  <c r="H9" i="91"/>
  <c r="G8" i="91"/>
  <c r="H8" i="91" s="1"/>
  <c r="O1" i="91"/>
  <c r="H41" i="90"/>
  <c r="H39" i="90"/>
  <c r="H31" i="90"/>
  <c r="H21" i="90"/>
  <c r="H20" i="90"/>
  <c r="H18" i="90"/>
  <c r="G17" i="90"/>
  <c r="H17" i="90" s="1"/>
  <c r="H16" i="90"/>
  <c r="H15" i="90"/>
  <c r="H14" i="90"/>
  <c r="H13" i="90"/>
  <c r="H12" i="90"/>
  <c r="H11" i="90"/>
  <c r="O1" i="90"/>
  <c r="H41" i="89"/>
  <c r="H39" i="89"/>
  <c r="H31" i="89"/>
  <c r="H21" i="89"/>
  <c r="H20" i="89"/>
  <c r="H18" i="89"/>
  <c r="G17" i="89"/>
  <c r="H17" i="89" s="1"/>
  <c r="H16" i="89"/>
  <c r="H15" i="89"/>
  <c r="H13" i="89"/>
  <c r="H12" i="89"/>
  <c r="H11" i="89"/>
  <c r="H10" i="89"/>
  <c r="O1" i="89"/>
  <c r="H41" i="88"/>
  <c r="H39" i="88"/>
  <c r="H31" i="88"/>
  <c r="H21" i="88"/>
  <c r="H20" i="88"/>
  <c r="H18" i="88"/>
  <c r="G17" i="88"/>
  <c r="H17" i="88" s="1"/>
  <c r="H16" i="88"/>
  <c r="H15" i="88"/>
  <c r="H14" i="88"/>
  <c r="H13" i="88"/>
  <c r="H12" i="88"/>
  <c r="H11" i="88"/>
  <c r="O1" i="88"/>
  <c r="H41" i="87"/>
  <c r="H39" i="87"/>
  <c r="H31" i="87"/>
  <c r="G22" i="87"/>
  <c r="H22" i="87" s="1"/>
  <c r="H21" i="87"/>
  <c r="H20" i="87"/>
  <c r="H18" i="87"/>
  <c r="G17" i="87"/>
  <c r="H17" i="87" s="1"/>
  <c r="H16" i="87"/>
  <c r="H15" i="87"/>
  <c r="H14" i="87"/>
  <c r="H13" i="87"/>
  <c r="H12" i="87"/>
  <c r="H11" i="87"/>
  <c r="O1" i="87"/>
  <c r="H41" i="85"/>
  <c r="H39" i="85"/>
  <c r="E36" i="85"/>
  <c r="E34" i="85"/>
  <c r="E32" i="85"/>
  <c r="H31" i="85"/>
  <c r="H16" i="85"/>
  <c r="H15" i="85"/>
  <c r="H14" i="85"/>
  <c r="H13" i="85"/>
  <c r="H12" i="85"/>
  <c r="H11" i="85"/>
  <c r="H9" i="85"/>
  <c r="G8" i="85"/>
  <c r="H8" i="85" s="1"/>
  <c r="O1" i="85"/>
  <c r="H41" i="84"/>
  <c r="H39" i="84"/>
  <c r="E36" i="84"/>
  <c r="E34" i="84"/>
  <c r="E32" i="84"/>
  <c r="H31" i="84"/>
  <c r="H16" i="84"/>
  <c r="H28" i="84" s="1"/>
  <c r="H15" i="84"/>
  <c r="H13" i="84"/>
  <c r="H12" i="84"/>
  <c r="H11" i="84"/>
  <c r="H9" i="84"/>
  <c r="G8" i="84"/>
  <c r="H8" i="84" s="1"/>
  <c r="O1" i="84"/>
  <c r="H41" i="83"/>
  <c r="H39" i="83"/>
  <c r="E36" i="83"/>
  <c r="E34" i="83"/>
  <c r="E32" i="83"/>
  <c r="H31" i="83"/>
  <c r="H16" i="83"/>
  <c r="H15" i="83"/>
  <c r="H14" i="83"/>
  <c r="H28" i="83" s="1"/>
  <c r="H13" i="83"/>
  <c r="H12" i="83"/>
  <c r="H11" i="83"/>
  <c r="H9" i="83"/>
  <c r="G8" i="83"/>
  <c r="H8" i="83" s="1"/>
  <c r="O1" i="83"/>
  <c r="H41" i="82"/>
  <c r="H39" i="82"/>
  <c r="E36" i="82"/>
  <c r="E34" i="82"/>
  <c r="E32" i="82"/>
  <c r="H31" i="82"/>
  <c r="H16" i="82"/>
  <c r="H15" i="82"/>
  <c r="H14" i="82"/>
  <c r="H13" i="82"/>
  <c r="H12" i="82"/>
  <c r="H11" i="82"/>
  <c r="H9" i="82"/>
  <c r="G8" i="82"/>
  <c r="H8" i="82" s="1"/>
  <c r="O1" i="82"/>
  <c r="H41" i="81"/>
  <c r="H39" i="81"/>
  <c r="E36" i="81"/>
  <c r="E34" i="81"/>
  <c r="E32" i="81"/>
  <c r="H31" i="81"/>
  <c r="H16" i="81"/>
  <c r="H15" i="81"/>
  <c r="H14" i="81"/>
  <c r="H13" i="81"/>
  <c r="H12" i="81"/>
  <c r="H11" i="81"/>
  <c r="H9" i="81"/>
  <c r="G8" i="81"/>
  <c r="H8" i="81" s="1"/>
  <c r="O1" i="81"/>
  <c r="H41" i="80"/>
  <c r="H39" i="80"/>
  <c r="E36" i="80"/>
  <c r="E34" i="80"/>
  <c r="E32" i="80"/>
  <c r="H31" i="80"/>
  <c r="H16" i="80"/>
  <c r="H15" i="80"/>
  <c r="H13" i="80"/>
  <c r="H12" i="80"/>
  <c r="H11" i="80"/>
  <c r="H9" i="80"/>
  <c r="G8" i="80"/>
  <c r="H8" i="80" s="1"/>
  <c r="O1" i="80"/>
  <c r="H41" i="79"/>
  <c r="H39" i="79"/>
  <c r="E36" i="79"/>
  <c r="E34" i="79"/>
  <c r="E32" i="79"/>
  <c r="H31" i="79"/>
  <c r="H16" i="79"/>
  <c r="H15" i="79"/>
  <c r="H14" i="79"/>
  <c r="H13" i="79"/>
  <c r="H12" i="79"/>
  <c r="H11" i="79"/>
  <c r="H9" i="79"/>
  <c r="G8" i="79"/>
  <c r="H8" i="79" s="1"/>
  <c r="O1" i="79"/>
  <c r="H41" i="78"/>
  <c r="H39" i="78"/>
  <c r="E36" i="78"/>
  <c r="E34" i="78"/>
  <c r="E32" i="78"/>
  <c r="H31" i="78"/>
  <c r="H16" i="78"/>
  <c r="H15" i="78"/>
  <c r="H14" i="78"/>
  <c r="H13" i="78"/>
  <c r="H12" i="78"/>
  <c r="H11" i="78"/>
  <c r="H9" i="78"/>
  <c r="G8" i="78"/>
  <c r="H8" i="78" s="1"/>
  <c r="O1" i="78"/>
  <c r="H41" i="77"/>
  <c r="H39" i="77"/>
  <c r="H31" i="77"/>
  <c r="G22" i="77"/>
  <c r="H22" i="77" s="1"/>
  <c r="H21" i="77"/>
  <c r="H20" i="77"/>
  <c r="H18" i="77"/>
  <c r="G17" i="77"/>
  <c r="H17" i="77" s="1"/>
  <c r="H16" i="77"/>
  <c r="H15" i="77"/>
  <c r="H14" i="77"/>
  <c r="H13" i="77"/>
  <c r="H12" i="77"/>
  <c r="H11" i="77"/>
  <c r="O1" i="77"/>
  <c r="H41" i="76"/>
  <c r="H39" i="76"/>
  <c r="H31" i="76"/>
  <c r="H21" i="76"/>
  <c r="H20" i="76"/>
  <c r="H18" i="76"/>
  <c r="G17" i="76"/>
  <c r="H17" i="76" s="1"/>
  <c r="H16" i="76"/>
  <c r="H15" i="76"/>
  <c r="H13" i="76"/>
  <c r="H12" i="76"/>
  <c r="H11" i="76"/>
  <c r="O1" i="76"/>
  <c r="H41" i="75"/>
  <c r="H39" i="75"/>
  <c r="H31" i="75"/>
  <c r="H21" i="75"/>
  <c r="H20" i="75"/>
  <c r="H18" i="75"/>
  <c r="G17" i="75"/>
  <c r="H17" i="75" s="1"/>
  <c r="H16" i="75"/>
  <c r="H15" i="75"/>
  <c r="H14" i="75"/>
  <c r="H13" i="75"/>
  <c r="H12" i="75"/>
  <c r="H11" i="75"/>
  <c r="O1" i="75"/>
  <c r="H41" i="74"/>
  <c r="H39" i="74"/>
  <c r="H31" i="74"/>
  <c r="H21" i="74"/>
  <c r="H20" i="74"/>
  <c r="H18" i="74"/>
  <c r="G17" i="74"/>
  <c r="H17" i="74" s="1"/>
  <c r="H16" i="74"/>
  <c r="H15" i="74"/>
  <c r="H14" i="74"/>
  <c r="H13" i="74"/>
  <c r="H12" i="74"/>
  <c r="H11" i="74"/>
  <c r="O1" i="74"/>
  <c r="H41" i="73"/>
  <c r="H39" i="73"/>
  <c r="E36" i="73"/>
  <c r="E34" i="73"/>
  <c r="E32" i="73"/>
  <c r="H31" i="73"/>
  <c r="H16" i="73"/>
  <c r="H15" i="73"/>
  <c r="H14" i="73"/>
  <c r="H13" i="73"/>
  <c r="H12" i="73"/>
  <c r="H11" i="73"/>
  <c r="H9" i="73"/>
  <c r="G8" i="73"/>
  <c r="H8" i="73" s="1"/>
  <c r="O1" i="73"/>
  <c r="H41" i="72"/>
  <c r="H39" i="72"/>
  <c r="E36" i="72"/>
  <c r="E34" i="72"/>
  <c r="E32" i="72"/>
  <c r="H31" i="72"/>
  <c r="H16" i="72"/>
  <c r="H15" i="72"/>
  <c r="H13" i="72"/>
  <c r="H12" i="72"/>
  <c r="H11" i="72"/>
  <c r="H9" i="72"/>
  <c r="G8" i="72"/>
  <c r="H8" i="72" s="1"/>
  <c r="O1" i="72"/>
  <c r="H41" i="71"/>
  <c r="H39" i="71"/>
  <c r="E36" i="71"/>
  <c r="E34" i="71"/>
  <c r="E32" i="71"/>
  <c r="H31" i="71"/>
  <c r="H16" i="71"/>
  <c r="H15" i="71"/>
  <c r="H14" i="71"/>
  <c r="H13" i="71"/>
  <c r="H12" i="71"/>
  <c r="H11" i="71"/>
  <c r="H9" i="71"/>
  <c r="G8" i="71"/>
  <c r="H8" i="71" s="1"/>
  <c r="O1" i="71"/>
  <c r="H41" i="70"/>
  <c r="H39" i="70"/>
  <c r="E36" i="70"/>
  <c r="E34" i="70"/>
  <c r="E32" i="70"/>
  <c r="H31" i="70"/>
  <c r="H16" i="70"/>
  <c r="H15" i="70"/>
  <c r="H14" i="70"/>
  <c r="H13" i="70"/>
  <c r="H12" i="70"/>
  <c r="H11" i="70"/>
  <c r="H9" i="70"/>
  <c r="G8" i="70"/>
  <c r="H8" i="70" s="1"/>
  <c r="O1" i="70"/>
  <c r="H41" i="69"/>
  <c r="H39" i="69"/>
  <c r="E36" i="69"/>
  <c r="E34" i="69"/>
  <c r="E32" i="69"/>
  <c r="H31" i="69"/>
  <c r="H16" i="69"/>
  <c r="H15" i="69"/>
  <c r="H14" i="69"/>
  <c r="H28" i="69" s="1"/>
  <c r="H13" i="69"/>
  <c r="H12" i="69"/>
  <c r="H11" i="69"/>
  <c r="H9" i="69"/>
  <c r="G8" i="69"/>
  <c r="H8" i="69" s="1"/>
  <c r="O1" i="69"/>
  <c r="H41" i="68"/>
  <c r="H39" i="68"/>
  <c r="E36" i="68"/>
  <c r="E34" i="68"/>
  <c r="E32" i="68"/>
  <c r="H31" i="68"/>
  <c r="H16" i="68"/>
  <c r="H15" i="68"/>
  <c r="H13" i="68"/>
  <c r="H12" i="68"/>
  <c r="H11" i="68"/>
  <c r="H9" i="68"/>
  <c r="G8" i="68"/>
  <c r="H8" i="68" s="1"/>
  <c r="O1" i="68"/>
  <c r="H41" i="67"/>
  <c r="H39" i="67"/>
  <c r="E36" i="67"/>
  <c r="E34" i="67"/>
  <c r="E32" i="67"/>
  <c r="H31" i="67"/>
  <c r="H16" i="67"/>
  <c r="H15" i="67"/>
  <c r="H14" i="67"/>
  <c r="H13" i="67"/>
  <c r="H12" i="67"/>
  <c r="H11" i="67"/>
  <c r="H9" i="67"/>
  <c r="G8" i="67"/>
  <c r="H8" i="67" s="1"/>
  <c r="O1" i="67"/>
  <c r="H41" i="66"/>
  <c r="H39" i="66"/>
  <c r="E36" i="66"/>
  <c r="E34" i="66"/>
  <c r="E32" i="66"/>
  <c r="H31" i="66"/>
  <c r="H16" i="66"/>
  <c r="H15" i="66"/>
  <c r="H14" i="66"/>
  <c r="H28" i="66" s="1"/>
  <c r="H13" i="66"/>
  <c r="H12" i="66"/>
  <c r="H11" i="66"/>
  <c r="H9" i="66"/>
  <c r="G8" i="66"/>
  <c r="H8" i="66" s="1"/>
  <c r="O1" i="66"/>
  <c r="H41" i="65"/>
  <c r="H39" i="65"/>
  <c r="H31" i="65"/>
  <c r="H21" i="65"/>
  <c r="H20" i="65"/>
  <c r="H18" i="65"/>
  <c r="G17" i="65"/>
  <c r="H17" i="65" s="1"/>
  <c r="H16" i="65"/>
  <c r="H15" i="65"/>
  <c r="H14" i="65"/>
  <c r="H13" i="65"/>
  <c r="H12" i="65"/>
  <c r="H11" i="65"/>
  <c r="O1" i="65"/>
  <c r="H41" i="64"/>
  <c r="H39" i="64"/>
  <c r="H31" i="64"/>
  <c r="H21" i="64"/>
  <c r="H20" i="64"/>
  <c r="H18" i="64"/>
  <c r="G17" i="64"/>
  <c r="H17" i="64" s="1"/>
  <c r="H16" i="64"/>
  <c r="H15" i="64"/>
  <c r="H13" i="64"/>
  <c r="H12" i="64"/>
  <c r="H11" i="64"/>
  <c r="O1" i="64"/>
  <c r="H41" i="63"/>
  <c r="H39" i="63"/>
  <c r="H31" i="63"/>
  <c r="H21" i="63"/>
  <c r="H20" i="63"/>
  <c r="H18" i="63"/>
  <c r="G17" i="63"/>
  <c r="H17" i="63" s="1"/>
  <c r="H16" i="63"/>
  <c r="H15" i="63"/>
  <c r="H14" i="63"/>
  <c r="H13" i="63"/>
  <c r="H12" i="63"/>
  <c r="H11" i="63"/>
  <c r="O1" i="63"/>
  <c r="H41" i="62"/>
  <c r="H39" i="62"/>
  <c r="H31" i="62"/>
  <c r="G22" i="62"/>
  <c r="H22" i="62" s="1"/>
  <c r="H21" i="62"/>
  <c r="H20" i="62"/>
  <c r="H18" i="62"/>
  <c r="G17" i="62"/>
  <c r="H17" i="62" s="1"/>
  <c r="H16" i="62"/>
  <c r="H15" i="62"/>
  <c r="H14" i="62"/>
  <c r="H13" i="62"/>
  <c r="H12" i="62"/>
  <c r="H11" i="62"/>
  <c r="O1" i="62"/>
  <c r="H8" i="49"/>
  <c r="I4" i="49"/>
  <c r="H9" i="49"/>
  <c r="E6" i="49"/>
  <c r="H6" i="49"/>
  <c r="I6" i="49"/>
  <c r="D9" i="49"/>
  <c r="D8" i="49"/>
  <c r="E9" i="49"/>
  <c r="I8" i="49"/>
  <c r="I5" i="49"/>
  <c r="D6" i="49"/>
  <c r="C9" i="49"/>
  <c r="C8" i="49"/>
  <c r="I9" i="49"/>
  <c r="E8" i="49"/>
  <c r="C6" i="49"/>
  <c r="H10" i="93" l="1"/>
  <c r="H10" i="104"/>
  <c r="H36" i="111"/>
  <c r="H38" i="111" s="1"/>
  <c r="H40" i="111" s="1"/>
  <c r="H28" i="88"/>
  <c r="H28" i="89"/>
  <c r="H28" i="91"/>
  <c r="H28" i="76"/>
  <c r="H28" i="79"/>
  <c r="H28" i="80"/>
  <c r="H28" i="85"/>
  <c r="H28" i="72"/>
  <c r="H28" i="109"/>
  <c r="H28" i="74"/>
  <c r="H28" i="82"/>
  <c r="H28" i="68"/>
  <c r="H28" i="70"/>
  <c r="H28" i="97"/>
  <c r="H10" i="98"/>
  <c r="H28" i="104"/>
  <c r="H28" i="105"/>
  <c r="H28" i="110"/>
  <c r="H28" i="64"/>
  <c r="H28" i="71"/>
  <c r="H28" i="108"/>
  <c r="H28" i="73"/>
  <c r="H28" i="96"/>
  <c r="H28" i="94"/>
  <c r="H28" i="81"/>
  <c r="H28" i="67"/>
  <c r="H28" i="90"/>
  <c r="H28" i="77"/>
  <c r="H28" i="102"/>
  <c r="H28" i="65"/>
  <c r="H28" i="101"/>
  <c r="H28" i="63"/>
  <c r="H28" i="75"/>
  <c r="H28" i="100"/>
  <c r="H28" i="107"/>
  <c r="H28" i="78"/>
  <c r="H28" i="62"/>
  <c r="H28" i="99"/>
  <c r="H28" i="87"/>
  <c r="H10" i="106"/>
  <c r="H10" i="105"/>
  <c r="H10" i="107"/>
  <c r="H10" i="99"/>
  <c r="H10" i="109"/>
  <c r="H10" i="108"/>
  <c r="H10" i="110"/>
  <c r="H10" i="102"/>
  <c r="H10" i="100"/>
  <c r="H10" i="103"/>
  <c r="H10" i="92"/>
  <c r="H30" i="93"/>
  <c r="H10" i="87"/>
  <c r="H10" i="90"/>
  <c r="H30" i="90" s="1"/>
  <c r="H10" i="96"/>
  <c r="H10" i="94"/>
  <c r="H10" i="97"/>
  <c r="H30" i="98"/>
  <c r="H10" i="88"/>
  <c r="H10" i="91"/>
  <c r="H10" i="95"/>
  <c r="H10" i="81"/>
  <c r="H10" i="79"/>
  <c r="H10" i="85"/>
  <c r="H10" i="83"/>
  <c r="H10" i="80"/>
  <c r="H10" i="82"/>
  <c r="H10" i="84"/>
  <c r="H10" i="78"/>
  <c r="H10" i="62"/>
  <c r="H10" i="64"/>
  <c r="H10" i="68"/>
  <c r="H10" i="65"/>
  <c r="H10" i="72"/>
  <c r="H10" i="67"/>
  <c r="H10" i="69"/>
  <c r="H10" i="73"/>
  <c r="H10" i="71"/>
  <c r="H10" i="63"/>
  <c r="H10" i="66"/>
  <c r="H10" i="70"/>
  <c r="H41" i="61"/>
  <c r="H39" i="61"/>
  <c r="E36" i="61"/>
  <c r="E34" i="61"/>
  <c r="E32" i="61"/>
  <c r="H31" i="61"/>
  <c r="H16" i="61"/>
  <c r="H15" i="61"/>
  <c r="H14" i="61"/>
  <c r="H13" i="61"/>
  <c r="H12" i="61"/>
  <c r="H11" i="61"/>
  <c r="H9" i="61"/>
  <c r="G8" i="61"/>
  <c r="H8" i="61" s="1"/>
  <c r="O1" i="61"/>
  <c r="H41" i="60"/>
  <c r="H39" i="60"/>
  <c r="E36" i="60"/>
  <c r="E34" i="60"/>
  <c r="E32" i="60"/>
  <c r="H31" i="60"/>
  <c r="H16" i="60"/>
  <c r="H15" i="60"/>
  <c r="H13" i="60"/>
  <c r="H12" i="60"/>
  <c r="H11" i="60"/>
  <c r="H9" i="60"/>
  <c r="G8" i="60"/>
  <c r="H8" i="60" s="1"/>
  <c r="O1" i="60"/>
  <c r="H41" i="59"/>
  <c r="H39" i="59"/>
  <c r="E36" i="59"/>
  <c r="E34" i="59"/>
  <c r="E32" i="59"/>
  <c r="H31" i="59"/>
  <c r="H16" i="59"/>
  <c r="H15" i="59"/>
  <c r="H14" i="59"/>
  <c r="H13" i="59"/>
  <c r="H12" i="59"/>
  <c r="H11" i="59"/>
  <c r="H9" i="59"/>
  <c r="G8" i="59"/>
  <c r="H8" i="59" s="1"/>
  <c r="O1" i="59"/>
  <c r="H41" i="58"/>
  <c r="H39" i="58"/>
  <c r="E36" i="58"/>
  <c r="E34" i="58"/>
  <c r="E32" i="58"/>
  <c r="H31" i="58"/>
  <c r="H16" i="58"/>
  <c r="H15" i="58"/>
  <c r="H14" i="58"/>
  <c r="H28" i="58" s="1"/>
  <c r="H13" i="58"/>
  <c r="H12" i="58"/>
  <c r="H11" i="58"/>
  <c r="H9" i="58"/>
  <c r="G8" i="58"/>
  <c r="H8" i="58" s="1"/>
  <c r="O1" i="58"/>
  <c r="H41" i="57"/>
  <c r="H39" i="57"/>
  <c r="E36" i="57"/>
  <c r="E34" i="57"/>
  <c r="E32" i="57"/>
  <c r="H31" i="57"/>
  <c r="H16" i="57"/>
  <c r="H15" i="57"/>
  <c r="H14" i="57"/>
  <c r="H13" i="57"/>
  <c r="H12" i="57"/>
  <c r="H11" i="57"/>
  <c r="H9" i="57"/>
  <c r="G8" i="57"/>
  <c r="H8" i="57" s="1"/>
  <c r="O1" i="57"/>
  <c r="H41" i="56"/>
  <c r="H39" i="56"/>
  <c r="E36" i="56"/>
  <c r="E34" i="56"/>
  <c r="E32" i="56"/>
  <c r="H31" i="56"/>
  <c r="H16" i="56"/>
  <c r="H28" i="56" s="1"/>
  <c r="H15" i="56"/>
  <c r="H13" i="56"/>
  <c r="H12" i="56"/>
  <c r="H11" i="56"/>
  <c r="H9" i="56"/>
  <c r="G8" i="56"/>
  <c r="H8" i="56" s="1"/>
  <c r="O1" i="56"/>
  <c r="H41" i="55"/>
  <c r="H39" i="55"/>
  <c r="E36" i="55"/>
  <c r="E34" i="55"/>
  <c r="E32" i="55"/>
  <c r="H31" i="55"/>
  <c r="H16" i="55"/>
  <c r="H15" i="55"/>
  <c r="H14" i="55"/>
  <c r="H28" i="55" s="1"/>
  <c r="H13" i="55"/>
  <c r="H12" i="55"/>
  <c r="H11" i="55"/>
  <c r="H9" i="55"/>
  <c r="G8" i="55"/>
  <c r="H8" i="55" s="1"/>
  <c r="O1" i="55"/>
  <c r="H41" i="54"/>
  <c r="H39" i="54"/>
  <c r="E36" i="54"/>
  <c r="E34" i="54"/>
  <c r="E32" i="54"/>
  <c r="H31" i="54"/>
  <c r="G22" i="54"/>
  <c r="H22" i="54" s="1"/>
  <c r="H21" i="54"/>
  <c r="H20" i="54"/>
  <c r="H18" i="54"/>
  <c r="G17" i="54"/>
  <c r="H17" i="54" s="1"/>
  <c r="H16" i="54"/>
  <c r="H15" i="54"/>
  <c r="H14" i="54"/>
  <c r="H13" i="54"/>
  <c r="H12" i="54"/>
  <c r="H11" i="54"/>
  <c r="H9" i="54"/>
  <c r="G8" i="54"/>
  <c r="H8" i="54" s="1"/>
  <c r="O1" i="54"/>
  <c r="H41" i="53"/>
  <c r="H39" i="53"/>
  <c r="H31" i="53"/>
  <c r="H21" i="53"/>
  <c r="H20" i="53"/>
  <c r="H18" i="53"/>
  <c r="G17" i="53"/>
  <c r="H17" i="53" s="1"/>
  <c r="H16" i="53"/>
  <c r="H15" i="53"/>
  <c r="H14" i="53"/>
  <c r="H13" i="53"/>
  <c r="H12" i="53"/>
  <c r="H11" i="53"/>
  <c r="O1" i="53"/>
  <c r="H41" i="52"/>
  <c r="H39" i="52"/>
  <c r="H31" i="52"/>
  <c r="H21" i="52"/>
  <c r="H20" i="52"/>
  <c r="H18" i="52"/>
  <c r="G17" i="52"/>
  <c r="H17" i="52" s="1"/>
  <c r="H16" i="52"/>
  <c r="H15" i="52"/>
  <c r="H13" i="52"/>
  <c r="H12" i="52"/>
  <c r="H11" i="52"/>
  <c r="H10" i="52"/>
  <c r="O1" i="52"/>
  <c r="H41" i="51"/>
  <c r="H39" i="51"/>
  <c r="H31" i="51"/>
  <c r="H21" i="51"/>
  <c r="H20" i="51"/>
  <c r="H18" i="51"/>
  <c r="G17" i="51"/>
  <c r="H17" i="51" s="1"/>
  <c r="H16" i="51"/>
  <c r="H15" i="51"/>
  <c r="H14" i="51"/>
  <c r="H13" i="51"/>
  <c r="H12" i="51"/>
  <c r="H11" i="51"/>
  <c r="O1" i="51"/>
  <c r="H41" i="50"/>
  <c r="H39" i="50"/>
  <c r="H31" i="50"/>
  <c r="G22" i="50"/>
  <c r="H22" i="50" s="1"/>
  <c r="H21" i="50"/>
  <c r="H20" i="50"/>
  <c r="H18" i="50"/>
  <c r="G17" i="50"/>
  <c r="H17" i="50" s="1"/>
  <c r="H16" i="50"/>
  <c r="H15" i="50"/>
  <c r="H14" i="50"/>
  <c r="H13" i="50"/>
  <c r="H12" i="50"/>
  <c r="H11" i="50"/>
  <c r="O1" i="50"/>
  <c r="E36" i="29"/>
  <c r="E34" i="29"/>
  <c r="E32" i="29"/>
  <c r="H31" i="29"/>
  <c r="H16" i="29"/>
  <c r="H15" i="29"/>
  <c r="H14" i="29"/>
  <c r="H16" i="26"/>
  <c r="H15" i="26"/>
  <c r="H14" i="26"/>
  <c r="H16" i="7"/>
  <c r="H15" i="7"/>
  <c r="H14" i="7"/>
  <c r="G22" i="5"/>
  <c r="H22" i="5" s="1"/>
  <c r="H21" i="5"/>
  <c r="H20" i="5"/>
  <c r="H18" i="5"/>
  <c r="G17" i="5"/>
  <c r="H17" i="5" s="1"/>
  <c r="H16" i="5"/>
  <c r="H15" i="5"/>
  <c r="H14" i="5"/>
  <c r="H30" i="101" l="1"/>
  <c r="H30" i="104"/>
  <c r="H32" i="104" s="1"/>
  <c r="H30" i="89"/>
  <c r="H30" i="77"/>
  <c r="H30" i="106"/>
  <c r="H28" i="57"/>
  <c r="H28" i="59"/>
  <c r="H28" i="60"/>
  <c r="H10" i="61"/>
  <c r="H30" i="108"/>
  <c r="H32" i="108" s="1"/>
  <c r="H28" i="61"/>
  <c r="H10" i="56"/>
  <c r="H28" i="53"/>
  <c r="H28" i="52"/>
  <c r="H28" i="51"/>
  <c r="H28" i="50"/>
  <c r="H28" i="54"/>
  <c r="H32" i="101"/>
  <c r="H30" i="63"/>
  <c r="H32" i="63" s="1"/>
  <c r="H30" i="102"/>
  <c r="H30" i="69"/>
  <c r="H30" i="107"/>
  <c r="H30" i="96"/>
  <c r="H30" i="109"/>
  <c r="H30" i="95"/>
  <c r="H30" i="97"/>
  <c r="H30" i="80"/>
  <c r="H30" i="94"/>
  <c r="H30" i="92"/>
  <c r="H30" i="73"/>
  <c r="H30" i="105"/>
  <c r="H30" i="99"/>
  <c r="H30" i="81"/>
  <c r="H30" i="100"/>
  <c r="H30" i="64"/>
  <c r="H30" i="110"/>
  <c r="H30" i="62"/>
  <c r="H30" i="88"/>
  <c r="H32" i="106"/>
  <c r="H30" i="87"/>
  <c r="H30" i="103"/>
  <c r="H30" i="91"/>
  <c r="H32" i="98"/>
  <c r="H32" i="90"/>
  <c r="H30" i="79"/>
  <c r="H30" i="68"/>
  <c r="H30" i="65"/>
  <c r="H30" i="78"/>
  <c r="H32" i="93"/>
  <c r="H30" i="83"/>
  <c r="H30" i="84"/>
  <c r="H30" i="76"/>
  <c r="H30" i="75"/>
  <c r="H30" i="66"/>
  <c r="H30" i="67"/>
  <c r="H30" i="85"/>
  <c r="H30" i="82"/>
  <c r="H32" i="77"/>
  <c r="H30" i="74"/>
  <c r="H30" i="72"/>
  <c r="H30" i="70"/>
  <c r="H30" i="71"/>
  <c r="H10" i="55"/>
  <c r="H10" i="58"/>
  <c r="H10" i="57"/>
  <c r="H10" i="59"/>
  <c r="H10" i="50"/>
  <c r="H10" i="53"/>
  <c r="H10" i="60"/>
  <c r="H10" i="54"/>
  <c r="H10" i="51"/>
  <c r="G22" i="6"/>
  <c r="H22" i="6" s="1"/>
  <c r="H21" i="6"/>
  <c r="H20" i="6"/>
  <c r="H18" i="6"/>
  <c r="G17" i="6"/>
  <c r="H17" i="6" s="1"/>
  <c r="H16" i="6"/>
  <c r="H15" i="6"/>
  <c r="H14" i="6"/>
  <c r="H21" i="4"/>
  <c r="H20" i="4"/>
  <c r="H18" i="4"/>
  <c r="G17" i="4"/>
  <c r="H17" i="4" s="1"/>
  <c r="H16" i="4"/>
  <c r="H21" i="9"/>
  <c r="H20" i="9"/>
  <c r="H18" i="9"/>
  <c r="G17" i="9"/>
  <c r="H17" i="9" s="1"/>
  <c r="H16" i="9"/>
  <c r="H21" i="3"/>
  <c r="H20" i="3"/>
  <c r="H18" i="3"/>
  <c r="G17" i="3"/>
  <c r="H17" i="3" s="1"/>
  <c r="H16" i="3"/>
  <c r="H21" i="2"/>
  <c r="G17" i="2"/>
  <c r="H17" i="2" s="1"/>
  <c r="H41" i="2"/>
  <c r="H39" i="2"/>
  <c r="H41" i="3"/>
  <c r="H39" i="3"/>
  <c r="H41" i="9"/>
  <c r="H39" i="9"/>
  <c r="H41" i="4"/>
  <c r="H39" i="4"/>
  <c r="H41" i="5"/>
  <c r="H39" i="5"/>
  <c r="H41" i="27"/>
  <c r="H39" i="27"/>
  <c r="H41" i="26"/>
  <c r="H39" i="26"/>
  <c r="H41" i="6"/>
  <c r="H39" i="6"/>
  <c r="H41" i="7"/>
  <c r="H39" i="7"/>
  <c r="H41" i="28"/>
  <c r="H39" i="28"/>
  <c r="H41" i="29"/>
  <c r="H39" i="29"/>
  <c r="E36" i="2"/>
  <c r="E36" i="4"/>
  <c r="E34" i="4"/>
  <c r="E32" i="4"/>
  <c r="E36" i="5"/>
  <c r="E34" i="5"/>
  <c r="E32" i="5"/>
  <c r="E36" i="27"/>
  <c r="E34" i="27"/>
  <c r="E32" i="27"/>
  <c r="E36" i="26"/>
  <c r="E34" i="26"/>
  <c r="E32" i="26"/>
  <c r="E36" i="6"/>
  <c r="E34" i="6"/>
  <c r="E32" i="6"/>
  <c r="E36" i="7"/>
  <c r="E34" i="7"/>
  <c r="E32" i="7"/>
  <c r="E36" i="28"/>
  <c r="E34" i="28"/>
  <c r="E32" i="28"/>
  <c r="G22" i="4"/>
  <c r="G22" i="3"/>
  <c r="G22" i="2"/>
  <c r="G8" i="4"/>
  <c r="G8" i="5"/>
  <c r="G8" i="27"/>
  <c r="G8" i="26"/>
  <c r="G8" i="6"/>
  <c r="G8" i="7"/>
  <c r="G8" i="28"/>
  <c r="G8" i="29"/>
  <c r="O1" i="2"/>
  <c r="O1" i="3"/>
  <c r="O1" i="9"/>
  <c r="O1" i="4"/>
  <c r="O1" i="5"/>
  <c r="O1" i="27"/>
  <c r="O1" i="26"/>
  <c r="O1" i="6"/>
  <c r="O1" i="7"/>
  <c r="O1" i="28"/>
  <c r="O1" i="29"/>
  <c r="H4" i="49"/>
  <c r="J9" i="49"/>
  <c r="H5" i="49"/>
  <c r="E5" i="49"/>
  <c r="J8" i="49"/>
  <c r="D4" i="49"/>
  <c r="E4" i="49"/>
  <c r="C5" i="49"/>
  <c r="C4" i="49"/>
  <c r="D5" i="49"/>
  <c r="H34" i="77" l="1"/>
  <c r="H34" i="98"/>
  <c r="H30" i="56"/>
  <c r="H34" i="93"/>
  <c r="H32" i="89"/>
  <c r="H34" i="63"/>
  <c r="H36" i="63" s="1"/>
  <c r="H34" i="106"/>
  <c r="H34" i="101"/>
  <c r="H30" i="52"/>
  <c r="H34" i="108"/>
  <c r="H34" i="90"/>
  <c r="H30" i="61"/>
  <c r="H32" i="66"/>
  <c r="H32" i="80"/>
  <c r="H32" i="83"/>
  <c r="H32" i="105"/>
  <c r="H32" i="96"/>
  <c r="H32" i="64"/>
  <c r="H32" i="65"/>
  <c r="H32" i="69"/>
  <c r="H32" i="91"/>
  <c r="H32" i="73"/>
  <c r="H32" i="107"/>
  <c r="H32" i="78"/>
  <c r="H32" i="92"/>
  <c r="H32" i="67"/>
  <c r="H32" i="94"/>
  <c r="H32" i="68"/>
  <c r="H32" i="81"/>
  <c r="H32" i="97"/>
  <c r="H32" i="87"/>
  <c r="H32" i="70"/>
  <c r="H32" i="52"/>
  <c r="H32" i="72"/>
  <c r="H32" i="76"/>
  <c r="H32" i="79"/>
  <c r="H32" i="88"/>
  <c r="H32" i="102"/>
  <c r="H32" i="95"/>
  <c r="H32" i="84"/>
  <c r="H32" i="62"/>
  <c r="H32" i="99"/>
  <c r="H32" i="109"/>
  <c r="H30" i="59"/>
  <c r="H32" i="100"/>
  <c r="H34" i="104"/>
  <c r="H32" i="103"/>
  <c r="H32" i="110"/>
  <c r="H36" i="77"/>
  <c r="H36" i="98"/>
  <c r="H36" i="93"/>
  <c r="H36" i="90"/>
  <c r="H32" i="85"/>
  <c r="H30" i="50"/>
  <c r="H32" i="74"/>
  <c r="H30" i="55"/>
  <c r="H32" i="75"/>
  <c r="H32" i="82"/>
  <c r="H30" i="54"/>
  <c r="H30" i="51"/>
  <c r="H30" i="53"/>
  <c r="H32" i="71"/>
  <c r="H30" i="60"/>
  <c r="H30" i="57"/>
  <c r="H32" i="56"/>
  <c r="H32" i="61"/>
  <c r="H30" i="58"/>
  <c r="H34" i="74" l="1"/>
  <c r="H34" i="110"/>
  <c r="H34" i="62"/>
  <c r="H34" i="88"/>
  <c r="H34" i="81"/>
  <c r="H34" i="92"/>
  <c r="H34" i="91"/>
  <c r="H36" i="91" s="1"/>
  <c r="H34" i="96"/>
  <c r="H34" i="66"/>
  <c r="H34" i="56"/>
  <c r="H34" i="82"/>
  <c r="H36" i="106"/>
  <c r="H34" i="79"/>
  <c r="H34" i="70"/>
  <c r="H34" i="68"/>
  <c r="H34" i="78"/>
  <c r="H34" i="69"/>
  <c r="H36" i="69" s="1"/>
  <c r="H34" i="105"/>
  <c r="H36" i="105" s="1"/>
  <c r="H36" i="108"/>
  <c r="H38" i="93"/>
  <c r="H40" i="93" s="1"/>
  <c r="H34" i="75"/>
  <c r="H38" i="98"/>
  <c r="H40" i="98" s="1"/>
  <c r="H36" i="104"/>
  <c r="H34" i="109"/>
  <c r="H36" i="109" s="1"/>
  <c r="H34" i="95"/>
  <c r="H34" i="76"/>
  <c r="H34" i="87"/>
  <c r="H34" i="94"/>
  <c r="H34" i="65"/>
  <c r="H34" i="89"/>
  <c r="H36" i="89" s="1"/>
  <c r="H38" i="77"/>
  <c r="H40" i="77" s="1"/>
  <c r="H34" i="99"/>
  <c r="H34" i="102"/>
  <c r="H36" i="102" s="1"/>
  <c r="H38" i="102" s="1"/>
  <c r="H40" i="102" s="1"/>
  <c r="H34" i="72"/>
  <c r="H34" i="97"/>
  <c r="H34" i="67"/>
  <c r="H34" i="73"/>
  <c r="H34" i="64"/>
  <c r="H34" i="80"/>
  <c r="H36" i="101"/>
  <c r="H38" i="101" s="1"/>
  <c r="H40" i="101" s="1"/>
  <c r="H36" i="78"/>
  <c r="H36" i="72"/>
  <c r="H36" i="87"/>
  <c r="H36" i="65"/>
  <c r="H36" i="81"/>
  <c r="H34" i="83"/>
  <c r="H36" i="68"/>
  <c r="H36" i="96"/>
  <c r="H32" i="60"/>
  <c r="H34" i="52"/>
  <c r="H32" i="54"/>
  <c r="H34" i="84"/>
  <c r="H38" i="90"/>
  <c r="H40" i="90" s="1"/>
  <c r="H34" i="107"/>
  <c r="H32" i="59"/>
  <c r="H36" i="70"/>
  <c r="H32" i="55"/>
  <c r="H32" i="50"/>
  <c r="H32" i="53"/>
  <c r="H38" i="63"/>
  <c r="H40" i="63" s="1"/>
  <c r="H36" i="80"/>
  <c r="H36" i="88"/>
  <c r="H32" i="51"/>
  <c r="H38" i="104"/>
  <c r="H40" i="104" s="1"/>
  <c r="H36" i="110"/>
  <c r="H34" i="85"/>
  <c r="H34" i="100"/>
  <c r="H34" i="103"/>
  <c r="H36" i="75"/>
  <c r="H36" i="82"/>
  <c r="H36" i="74"/>
  <c r="H34" i="71"/>
  <c r="H36" i="56"/>
  <c r="H34" i="61"/>
  <c r="H32" i="57"/>
  <c r="H32" i="58"/>
  <c r="K8" i="49"/>
  <c r="K9" i="49"/>
  <c r="H40" i="56" l="1"/>
  <c r="H38" i="91"/>
  <c r="H40" i="91" s="1"/>
  <c r="H38" i="89"/>
  <c r="H40" i="89" s="1"/>
  <c r="H38" i="105"/>
  <c r="H40" i="105" s="1"/>
  <c r="H38" i="110"/>
  <c r="H40" i="110" s="1"/>
  <c r="H34" i="51"/>
  <c r="H34" i="58"/>
  <c r="H36" i="58" s="1"/>
  <c r="H36" i="103"/>
  <c r="H38" i="103" s="1"/>
  <c r="H40" i="103" s="1"/>
  <c r="H34" i="50"/>
  <c r="H34" i="54"/>
  <c r="H36" i="92"/>
  <c r="H38" i="74"/>
  <c r="H40" i="74" s="1"/>
  <c r="H36" i="100"/>
  <c r="H36" i="107"/>
  <c r="H34" i="60"/>
  <c r="H36" i="83"/>
  <c r="H38" i="87"/>
  <c r="H40" i="87" s="1"/>
  <c r="H38" i="78"/>
  <c r="H40" i="78" s="1"/>
  <c r="H36" i="67"/>
  <c r="H36" i="99"/>
  <c r="H36" i="94"/>
  <c r="H38" i="106"/>
  <c r="H40" i="106" s="1"/>
  <c r="H36" i="66"/>
  <c r="H38" i="80"/>
  <c r="H40" i="80" s="1"/>
  <c r="H36" i="71"/>
  <c r="H34" i="59"/>
  <c r="H36" i="95"/>
  <c r="H36" i="85"/>
  <c r="H36" i="79"/>
  <c r="H38" i="79" s="1"/>
  <c r="H40" i="79" s="1"/>
  <c r="H38" i="88"/>
  <c r="H40" i="88" s="1"/>
  <c r="H34" i="55"/>
  <c r="H36" i="52"/>
  <c r="H38" i="109"/>
  <c r="H40" i="109" s="1"/>
  <c r="H38" i="68"/>
  <c r="H40" i="68" s="1"/>
  <c r="H38" i="81"/>
  <c r="H40" i="81" s="1"/>
  <c r="H36" i="97"/>
  <c r="H38" i="108"/>
  <c r="H40" i="108" s="1"/>
  <c r="H38" i="56"/>
  <c r="H34" i="53"/>
  <c r="H36" i="84"/>
  <c r="H38" i="69"/>
  <c r="H40" i="69" s="1"/>
  <c r="H38" i="96"/>
  <c r="H40" i="96" s="1"/>
  <c r="H38" i="65"/>
  <c r="H40" i="65" s="1"/>
  <c r="H38" i="72"/>
  <c r="H40" i="72" s="1"/>
  <c r="H36" i="73"/>
  <c r="H36" i="64"/>
  <c r="H36" i="76"/>
  <c r="H36" i="62"/>
  <c r="H38" i="83"/>
  <c r="H40" i="83" s="1"/>
  <c r="H38" i="71"/>
  <c r="H40" i="71" s="1"/>
  <c r="H38" i="52"/>
  <c r="H40" i="52" s="1"/>
  <c r="H38" i="70"/>
  <c r="H40" i="70" s="1"/>
  <c r="H38" i="82"/>
  <c r="H40" i="82" s="1"/>
  <c r="H38" i="84"/>
  <c r="H40" i="84" s="1"/>
  <c r="H38" i="100"/>
  <c r="H40" i="100" s="1"/>
  <c r="H38" i="75"/>
  <c r="H40" i="75" s="1"/>
  <c r="H38" i="107"/>
  <c r="H40" i="107" s="1"/>
  <c r="H38" i="85"/>
  <c r="H40" i="85" s="1"/>
  <c r="H34" i="57"/>
  <c r="H36" i="61"/>
  <c r="L8" i="49"/>
  <c r="L9" i="49"/>
  <c r="H38" i="58" l="1"/>
  <c r="H40" i="58" s="1"/>
  <c r="H36" i="53"/>
  <c r="H38" i="53" s="1"/>
  <c r="H40" i="53" s="1"/>
  <c r="H38" i="95"/>
  <c r="H40" i="95" s="1"/>
  <c r="H38" i="94"/>
  <c r="H40" i="94" s="1"/>
  <c r="H36" i="51"/>
  <c r="H38" i="64"/>
  <c r="H40" i="64" s="1"/>
  <c r="H36" i="54"/>
  <c r="H36" i="55"/>
  <c r="H38" i="62"/>
  <c r="H40" i="62" s="1"/>
  <c r="H38" i="73"/>
  <c r="H40" i="73" s="1"/>
  <c r="H36" i="59"/>
  <c r="H38" i="99"/>
  <c r="H40" i="99" s="1"/>
  <c r="H36" i="50"/>
  <c r="H38" i="61"/>
  <c r="H40" i="61" s="1"/>
  <c r="H38" i="76"/>
  <c r="H40" i="76" s="1"/>
  <c r="H38" i="97"/>
  <c r="H40" i="97" s="1"/>
  <c r="H38" i="66"/>
  <c r="H40" i="66" s="1"/>
  <c r="H38" i="67"/>
  <c r="H40" i="67" s="1"/>
  <c r="H36" i="60"/>
  <c r="H38" i="92"/>
  <c r="H40" i="92" s="1"/>
  <c r="H36" i="57"/>
  <c r="H13" i="29"/>
  <c r="H12" i="29"/>
  <c r="H28" i="29" s="1"/>
  <c r="H11" i="29"/>
  <c r="H9" i="29"/>
  <c r="H8" i="29"/>
  <c r="H31" i="28"/>
  <c r="H16" i="28"/>
  <c r="H15" i="28"/>
  <c r="H13" i="28"/>
  <c r="H12" i="28"/>
  <c r="H11" i="28"/>
  <c r="H9" i="28"/>
  <c r="H8" i="28"/>
  <c r="H31" i="27"/>
  <c r="H16" i="27"/>
  <c r="H15" i="27"/>
  <c r="H13" i="27"/>
  <c r="H12" i="27"/>
  <c r="H11" i="27"/>
  <c r="H9" i="27"/>
  <c r="H8" i="27"/>
  <c r="H31" i="26"/>
  <c r="H13" i="26"/>
  <c r="H12" i="26"/>
  <c r="H28" i="26" s="1"/>
  <c r="H11" i="26"/>
  <c r="H9" i="26"/>
  <c r="H8" i="26"/>
  <c r="H31" i="9"/>
  <c r="H15" i="9"/>
  <c r="H14" i="9"/>
  <c r="H13" i="9"/>
  <c r="H12" i="9"/>
  <c r="H11" i="9"/>
  <c r="H31" i="7"/>
  <c r="H13" i="7"/>
  <c r="H12" i="7"/>
  <c r="H28" i="7" s="1"/>
  <c r="H11" i="7"/>
  <c r="H9" i="7"/>
  <c r="H8" i="7"/>
  <c r="H31" i="6"/>
  <c r="H13" i="6"/>
  <c r="H12" i="6"/>
  <c r="H11" i="6"/>
  <c r="H9" i="6"/>
  <c r="H8" i="6"/>
  <c r="H31" i="5"/>
  <c r="H13" i="5"/>
  <c r="H12" i="5"/>
  <c r="H28" i="5" s="1"/>
  <c r="H11" i="5"/>
  <c r="H9" i="5"/>
  <c r="H8" i="5"/>
  <c r="H31" i="4"/>
  <c r="H22" i="4"/>
  <c r="H15" i="4"/>
  <c r="H14" i="4"/>
  <c r="H13" i="4"/>
  <c r="H12" i="4"/>
  <c r="H11" i="4"/>
  <c r="H9" i="4"/>
  <c r="H8" i="4"/>
  <c r="H31" i="3"/>
  <c r="H22" i="3"/>
  <c r="H15" i="3"/>
  <c r="H14" i="3"/>
  <c r="H13" i="3"/>
  <c r="H12" i="3"/>
  <c r="H11" i="3"/>
  <c r="H31" i="2"/>
  <c r="H22" i="2"/>
  <c r="H20" i="2"/>
  <c r="H18" i="2"/>
  <c r="H16" i="2"/>
  <c r="H15" i="2"/>
  <c r="H14" i="2"/>
  <c r="H13" i="2"/>
  <c r="H12" i="2"/>
  <c r="H11" i="2"/>
  <c r="M9" i="49"/>
  <c r="M8" i="49"/>
  <c r="H38" i="54" l="1"/>
  <c r="H40" i="54" s="1"/>
  <c r="H38" i="60"/>
  <c r="H40" i="60" s="1"/>
  <c r="H38" i="50"/>
  <c r="H40" i="50" s="1"/>
  <c r="H38" i="59"/>
  <c r="H40" i="59" s="1"/>
  <c r="H38" i="55"/>
  <c r="H40" i="55" s="1"/>
  <c r="H38" i="51"/>
  <c r="H40" i="51" s="1"/>
  <c r="H28" i="6"/>
  <c r="H28" i="9"/>
  <c r="H28" i="27"/>
  <c r="H28" i="28"/>
  <c r="H28" i="3"/>
  <c r="H28" i="4"/>
  <c r="H28" i="2"/>
  <c r="H38" i="57"/>
  <c r="H40" i="57" s="1"/>
  <c r="H10" i="26"/>
  <c r="H10" i="7"/>
  <c r="H10" i="6"/>
  <c r="H10" i="5"/>
  <c r="H10" i="29"/>
  <c r="H10" i="28"/>
  <c r="H10" i="27"/>
  <c r="H10" i="4"/>
  <c r="J6" i="49"/>
  <c r="J4" i="49"/>
  <c r="F8" i="49"/>
  <c r="J5" i="49"/>
  <c r="N8" i="49"/>
  <c r="N9" i="49"/>
  <c r="G8" i="49" l="1"/>
  <c r="H30" i="29"/>
  <c r="H32" i="29" s="1"/>
  <c r="H30" i="28"/>
  <c r="H30" i="5"/>
  <c r="H30" i="26"/>
  <c r="H30" i="3"/>
  <c r="H30" i="7"/>
  <c r="H30" i="6"/>
  <c r="H30" i="4"/>
  <c r="H30" i="9"/>
  <c r="H30" i="27"/>
  <c r="H30" i="2"/>
  <c r="F9" i="49"/>
  <c r="G9" i="49" l="1"/>
  <c r="H34" i="29"/>
  <c r="H32" i="26"/>
  <c r="H32" i="28"/>
  <c r="H32" i="3"/>
  <c r="H32" i="5"/>
  <c r="H32" i="7"/>
  <c r="H32" i="2"/>
  <c r="H32" i="9"/>
  <c r="H32" i="6"/>
  <c r="H32" i="4"/>
  <c r="H32" i="27"/>
  <c r="K6" i="49"/>
  <c r="K5" i="49"/>
  <c r="K4" i="49"/>
  <c r="H34" i="9" l="1"/>
  <c r="H36" i="9" s="1"/>
  <c r="H34" i="5"/>
  <c r="H34" i="4"/>
  <c r="H34" i="3"/>
  <c r="H34" i="28"/>
  <c r="H34" i="6"/>
  <c r="H36" i="29"/>
  <c r="H34" i="26"/>
  <c r="H36" i="26" s="1"/>
  <c r="H36" i="5"/>
  <c r="H34" i="7"/>
  <c r="H34" i="27"/>
  <c r="H34" i="2"/>
  <c r="H36" i="3"/>
  <c r="L4" i="49"/>
  <c r="L5" i="49"/>
  <c r="M6" i="49"/>
  <c r="M5" i="49"/>
  <c r="L6" i="49"/>
  <c r="H38" i="3" l="1"/>
  <c r="H40" i="3" s="1"/>
  <c r="H38" i="29"/>
  <c r="H40" i="29" s="1"/>
  <c r="H36" i="7"/>
  <c r="H36" i="4"/>
  <c r="H38" i="9"/>
  <c r="H40" i="9" s="1"/>
  <c r="H36" i="2"/>
  <c r="H36" i="27"/>
  <c r="H36" i="6"/>
  <c r="H36" i="28"/>
  <c r="H38" i="26"/>
  <c r="H40" i="26" s="1"/>
  <c r="H38" i="7"/>
  <c r="H40" i="7" s="1"/>
  <c r="H38" i="27"/>
  <c r="H40" i="27" s="1"/>
  <c r="H38" i="2"/>
  <c r="H40" i="2" s="1"/>
  <c r="H38" i="5"/>
  <c r="H40" i="5" s="1"/>
  <c r="N5" i="49"/>
  <c r="F5" i="49"/>
  <c r="N4" i="49"/>
  <c r="M4" i="49"/>
  <c r="F6" i="49"/>
  <c r="N6" i="49"/>
  <c r="G6" i="49" l="1"/>
  <c r="G5" i="49"/>
  <c r="H38" i="6"/>
  <c r="H40" i="6" s="1"/>
  <c r="H38" i="4"/>
  <c r="H40" i="4" s="1"/>
  <c r="H38" i="28"/>
  <c r="H40" i="28" s="1"/>
  <c r="F4" i="49"/>
  <c r="G4" i="4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Sontag</author>
  </authors>
  <commentList>
    <comment ref="B7" authorId="0" shapeId="0" xr:uid="{072F298D-D8D0-4731-B3CC-12D77925E3DE}">
      <text>
        <r>
          <rPr>
            <b/>
            <sz val="9"/>
            <color indexed="81"/>
            <rFont val="Tahoma"/>
            <charset val="1"/>
          </rPr>
          <t>Michael Sontag:</t>
        </r>
        <r>
          <rPr>
            <sz val="9"/>
            <color indexed="81"/>
            <rFont val="Tahoma"/>
            <charset val="1"/>
          </rPr>
          <t xml:space="preserve">
Not included in original AECOM data. Added by E3</t>
        </r>
      </text>
    </comment>
  </commentList>
</comments>
</file>

<file path=xl/sharedStrings.xml><?xml version="1.0" encoding="utf-8"?>
<sst xmlns="http://schemas.openxmlformats.org/spreadsheetml/2006/main" count="3078" uniqueCount="103">
  <si>
    <t>Electric Resistance</t>
  </si>
  <si>
    <t>Induction</t>
  </si>
  <si>
    <t>Gas/Electric</t>
  </si>
  <si>
    <t>Retrofit</t>
  </si>
  <si>
    <t>New Construction</t>
  </si>
  <si>
    <t>Option 2</t>
  </si>
  <si>
    <t>Option 1</t>
  </si>
  <si>
    <t>Cookstove</t>
  </si>
  <si>
    <t>Central ASHP with electric resistance condenser air-preheater and large storage tank</t>
  </si>
  <si>
    <t>Central Gas WH with storage</t>
  </si>
  <si>
    <t>High-Rise Multi-family</t>
  </si>
  <si>
    <t>HPWH, ducted, inside home</t>
  </si>
  <si>
    <t>Gas WH w/storage, outdoor closet</t>
  </si>
  <si>
    <t>Pre 1978</t>
  </si>
  <si>
    <t>HPWH, ducted, in outdoor closet</t>
  </si>
  <si>
    <t>1990's</t>
  </si>
  <si>
    <t>HPWH in outdoor closet</t>
  </si>
  <si>
    <t>Gas tankless WH in outdoor closet</t>
  </si>
  <si>
    <t>-</t>
  </si>
  <si>
    <t>Low Rise Multi-family</t>
  </si>
  <si>
    <t>Heat pump water heater, ducted inside home</t>
  </si>
  <si>
    <t>Gas WH with storage, inside home</t>
  </si>
  <si>
    <t>Heat pump water heater in garage</t>
  </si>
  <si>
    <t>Gas WH with storage in garage</t>
  </si>
  <si>
    <t>Gas Tankless WH in garage</t>
  </si>
  <si>
    <t>Single family</t>
  </si>
  <si>
    <t>Electric Option</t>
  </si>
  <si>
    <t>Gas Option</t>
  </si>
  <si>
    <t>Existing</t>
  </si>
  <si>
    <t>Wate Heater</t>
  </si>
  <si>
    <t>Pre-1978</t>
  </si>
  <si>
    <t>Demolition</t>
  </si>
  <si>
    <t>Labor</t>
  </si>
  <si>
    <t>HR</t>
  </si>
  <si>
    <t>Disposal</t>
  </si>
  <si>
    <t>LS</t>
  </si>
  <si>
    <t>Installation</t>
  </si>
  <si>
    <t>EA</t>
  </si>
  <si>
    <t>Miscellaneous supplies</t>
  </si>
  <si>
    <t>Subtotal</t>
  </si>
  <si>
    <t>General Conditions, Overhead and Profit</t>
  </si>
  <si>
    <t>Recommended Budget</t>
  </si>
  <si>
    <t>Water Heater</t>
  </si>
  <si>
    <t>Remove Existing Boiler</t>
  </si>
  <si>
    <t>New water heater, equipment price</t>
  </si>
  <si>
    <t>Piping</t>
  </si>
  <si>
    <t>50gal heat pump water heater inside home 3.0 UEF, NEEA Tier 3</t>
  </si>
  <si>
    <t>50gal, 0.63 UEF (0.60 EF) gas storage inside home</t>
  </si>
  <si>
    <t>50gal heat pump water heater inside home 2.0 UEF</t>
  </si>
  <si>
    <t>50gal heat pump water heater inside home 3.4 UEF, NEEA Tier 3</t>
  </si>
  <si>
    <t>140 kBtu/h, 0.81 UEF (0.82 EF) gas tankless in outdooor closet</t>
  </si>
  <si>
    <t>50gal heat pump water heater in outdoor closet 3.0 UEF, NEEA Tier 3</t>
  </si>
  <si>
    <t>50gal heat pump water heater in outdoor closet 3.4 UEF, NEEA Tier 3</t>
  </si>
  <si>
    <t>50gal heat pump water heater in outdoor closet 2.2 UEF</t>
  </si>
  <si>
    <t>50gal, 0.63 UEF (0.60 EF) gas storage in outdoor closet</t>
  </si>
  <si>
    <t xml:space="preserve">Zone </t>
  </si>
  <si>
    <t>OH&amp;P</t>
  </si>
  <si>
    <t xml:space="preserve">Design </t>
  </si>
  <si>
    <t>Market</t>
  </si>
  <si>
    <t>Sacramento</t>
  </si>
  <si>
    <t>Design and Engineering</t>
  </si>
  <si>
    <t>Contractor Profit/Market Factor</t>
  </si>
  <si>
    <t>O1</t>
  </si>
  <si>
    <t>A3</t>
  </si>
  <si>
    <t>A4</t>
  </si>
  <si>
    <t>D15</t>
  </si>
  <si>
    <t>Connection/modification of hot water piping, including valves</t>
  </si>
  <si>
    <t>Modification to gas piping</t>
  </si>
  <si>
    <t>Materials</t>
  </si>
  <si>
    <t>Condensate piping</t>
  </si>
  <si>
    <t>Not Available</t>
  </si>
  <si>
    <t>Not required</t>
  </si>
  <si>
    <t>Retail</t>
  </si>
  <si>
    <t>Test &amp; Inspect</t>
  </si>
  <si>
    <t>Permit, testing and inspection</t>
  </si>
  <si>
    <t xml:space="preserve">Gas and Electrical Supply </t>
  </si>
  <si>
    <t>New electrical circuits to equipment</t>
  </si>
  <si>
    <t>Panel and main service modification</t>
  </si>
  <si>
    <t>Gas supply piping</t>
  </si>
  <si>
    <t>LF</t>
  </si>
  <si>
    <t>LRMF NC Gas WH Z9</t>
  </si>
  <si>
    <t>Low Rise Multi-Family</t>
  </si>
  <si>
    <t>H10</t>
  </si>
  <si>
    <t>H28</t>
  </si>
  <si>
    <t>H32</t>
  </si>
  <si>
    <t>H34</t>
  </si>
  <si>
    <t>H36</t>
  </si>
  <si>
    <t>H38</t>
  </si>
  <si>
    <t>H40</t>
  </si>
  <si>
    <t>Description</t>
  </si>
  <si>
    <t>Building Type</t>
  </si>
  <si>
    <t>Fuel Option</t>
  </si>
  <si>
    <t>Climate Zone</t>
  </si>
  <si>
    <t>Technologies</t>
  </si>
  <si>
    <t>LRMF NC Gas WH Z3</t>
  </si>
  <si>
    <t>LRMF NC Electric WH Z3 S</t>
  </si>
  <si>
    <t>LRMF NC Electric WH Z3 O2</t>
  </si>
  <si>
    <t>LRMF NC Gas WH Z12 gas storage</t>
  </si>
  <si>
    <t>Per Unit Budget</t>
  </si>
  <si>
    <t>Please note that climate zone identifiers (e.g. Z3, Z4, Z6, Z9, and Z12) are inherited from the original datasets representing California's climate zones. They are neglected and have no impacts on this Utah-specific cost estimate practice</t>
  </si>
  <si>
    <t>Please note that the AECOM ID in the summary spreadsheet can be used to locate detailed cost data in AECOM datasets ("Description" column in the Summary table or tab names)</t>
  </si>
  <si>
    <t>LRMF NC Electric WH Z3 ER</t>
  </si>
  <si>
    <t>50gal 0.92 UEF electric resistance water heater in outdoor closet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</si>
</sst>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quot;Zone &quot;\ #"/>
    <numFmt numFmtId="166" formatCode="&quot;$&quot;#,##0.00;[Red]&quot;$&quot;#,##0.00"/>
  </numFmts>
  <fonts count="6" x14ac:knownFonts="1">
    <font>
      <sz val="11"/>
      <color theme="1"/>
      <name val="Calibri"/>
      <family val="2"/>
      <scheme val="minor"/>
    </font>
    <font>
      <i/>
      <sz val="11"/>
      <color theme="1"/>
      <name val="Calibri"/>
      <family val="2"/>
      <scheme val="minor"/>
    </font>
    <font>
      <b/>
      <sz val="11"/>
      <color theme="1"/>
      <name val="Calibri"/>
      <family val="2"/>
      <scheme val="minor"/>
    </font>
    <font>
      <i/>
      <sz val="11"/>
      <color rgb="FF7F7F7F"/>
      <name val="Calibri"/>
      <family val="2"/>
      <scheme val="minor"/>
    </font>
    <font>
      <sz val="9"/>
      <color indexed="81"/>
      <name val="Tahoma"/>
      <charset val="1"/>
    </font>
    <font>
      <b/>
      <sz val="9"/>
      <color indexed="81"/>
      <name val="Tahoma"/>
      <charset val="1"/>
    </font>
  </fonts>
  <fills count="4">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s>
  <borders count="3">
    <border>
      <left/>
      <right/>
      <top/>
      <bottom/>
      <diagonal/>
    </border>
    <border>
      <left/>
      <right/>
      <top style="thin">
        <color indexed="64"/>
      </top>
      <bottom/>
      <diagonal/>
    </border>
    <border>
      <left/>
      <right/>
      <top style="thin">
        <color indexed="64"/>
      </top>
      <bottom style="double">
        <color indexed="64"/>
      </bottom>
      <diagonal/>
    </border>
  </borders>
  <cellStyleXfs count="2">
    <xf numFmtId="0" fontId="0" fillId="0" borderId="0"/>
    <xf numFmtId="0" fontId="3" fillId="0" borderId="0" applyNumberFormat="0" applyFill="0" applyBorder="0" applyAlignment="0" applyProtection="0"/>
  </cellStyleXfs>
  <cellXfs count="63">
    <xf numFmtId="0" fontId="0" fillId="0" borderId="0" xfId="0"/>
    <xf numFmtId="0" fontId="0" fillId="0" borderId="0" xfId="0" applyAlignment="1">
      <alignment wrapText="1"/>
    </xf>
    <xf numFmtId="0" fontId="0" fillId="0" borderId="0" xfId="0" applyAlignment="1">
      <alignment vertical="top"/>
    </xf>
    <xf numFmtId="4" fontId="0" fillId="0" borderId="0" xfId="0" applyNumberFormat="1"/>
    <xf numFmtId="164" fontId="0" fillId="0" borderId="0" xfId="0" applyNumberFormat="1"/>
    <xf numFmtId="4" fontId="0" fillId="0" borderId="0" xfId="0" applyNumberFormat="1" applyFill="1"/>
    <xf numFmtId="0" fontId="1" fillId="0" borderId="0" xfId="0" applyFont="1" applyFill="1" applyAlignment="1">
      <alignment wrapText="1"/>
    </xf>
    <xf numFmtId="0" fontId="0" fillId="0" borderId="0" xfId="0" applyAlignment="1">
      <alignment horizontal="center"/>
    </xf>
    <xf numFmtId="0" fontId="0" fillId="0" borderId="2" xfId="0" applyBorder="1" applyAlignment="1">
      <alignment horizontal="center"/>
    </xf>
    <xf numFmtId="0" fontId="0" fillId="0" borderId="0" xfId="0" quotePrefix="1"/>
    <xf numFmtId="165" fontId="0" fillId="0" borderId="0" xfId="0" quotePrefix="1" applyNumberFormat="1"/>
    <xf numFmtId="166" fontId="0" fillId="0" borderId="0" xfId="0" quotePrefix="1" applyNumberFormat="1"/>
    <xf numFmtId="0" fontId="0" fillId="0" borderId="0" xfId="0" applyAlignment="1"/>
    <xf numFmtId="4" fontId="0" fillId="0" borderId="0" xfId="0" applyNumberFormat="1" applyAlignment="1"/>
    <xf numFmtId="3" fontId="0" fillId="0" borderId="0" xfId="0" applyNumberFormat="1" applyAlignment="1"/>
    <xf numFmtId="164" fontId="0" fillId="0" borderId="0" xfId="0" applyNumberFormat="1" applyAlignment="1"/>
    <xf numFmtId="0" fontId="0" fillId="0" borderId="1" xfId="0" applyBorder="1" applyAlignment="1"/>
    <xf numFmtId="0" fontId="0" fillId="0" borderId="1" xfId="0" applyBorder="1" applyAlignment="1">
      <alignment horizontal="center"/>
    </xf>
    <xf numFmtId="4" fontId="0" fillId="0" borderId="1" xfId="0" applyNumberFormat="1" applyBorder="1" applyAlignment="1"/>
    <xf numFmtId="164" fontId="0" fillId="0" borderId="1" xfId="0" applyNumberFormat="1" applyBorder="1" applyAlignment="1"/>
    <xf numFmtId="4" fontId="0" fillId="0" borderId="0" xfId="0" applyNumberFormat="1" applyFill="1" applyAlignment="1"/>
    <xf numFmtId="0" fontId="0" fillId="0" borderId="0" xfId="0" applyBorder="1" applyAlignment="1"/>
    <xf numFmtId="0" fontId="0" fillId="0" borderId="0" xfId="0" applyBorder="1" applyAlignment="1">
      <alignment horizontal="center"/>
    </xf>
    <xf numFmtId="4" fontId="0" fillId="0" borderId="0" xfId="0" applyNumberFormat="1" applyBorder="1" applyAlignment="1"/>
    <xf numFmtId="164" fontId="0" fillId="0" borderId="0" xfId="0" applyNumberFormat="1" applyBorder="1" applyAlignment="1"/>
    <xf numFmtId="9" fontId="0" fillId="0" borderId="0" xfId="0" applyNumberFormat="1" applyAlignment="1"/>
    <xf numFmtId="0" fontId="0" fillId="0" borderId="2" xfId="0" applyBorder="1" applyAlignment="1"/>
    <xf numFmtId="4" fontId="0" fillId="0" borderId="2" xfId="0" applyNumberFormat="1" applyBorder="1" applyAlignment="1"/>
    <xf numFmtId="164" fontId="0" fillId="0" borderId="2" xfId="0" applyNumberFormat="1" applyBorder="1" applyAlignment="1"/>
    <xf numFmtId="9" fontId="0" fillId="0" borderId="0" xfId="0" applyNumberFormat="1" applyBorder="1" applyAlignment="1"/>
    <xf numFmtId="0" fontId="0" fillId="0" borderId="0" xfId="0" applyFill="1" applyAlignment="1"/>
    <xf numFmtId="0" fontId="0" fillId="0" borderId="0" xfId="0" applyFill="1" applyAlignment="1">
      <alignment horizontal="center"/>
    </xf>
    <xf numFmtId="164" fontId="0" fillId="0" borderId="0" xfId="0" applyNumberFormat="1" applyFill="1" applyAlignment="1"/>
    <xf numFmtId="0" fontId="0" fillId="0" borderId="0" xfId="0" applyAlignment="1">
      <alignment horizontal="left" wrapText="1" indent="1"/>
    </xf>
    <xf numFmtId="0" fontId="0" fillId="0" borderId="0" xfId="0" applyAlignment="1">
      <alignment horizontal="left" indent="1"/>
    </xf>
    <xf numFmtId="164" fontId="1" fillId="0" borderId="0" xfId="0" applyNumberFormat="1" applyFont="1" applyAlignment="1">
      <alignment horizontal="right"/>
    </xf>
    <xf numFmtId="3" fontId="1" fillId="0" borderId="0" xfId="0" applyNumberFormat="1" applyFont="1" applyAlignment="1">
      <alignment horizontal="right"/>
    </xf>
    <xf numFmtId="0" fontId="2" fillId="0" borderId="0" xfId="0" applyFont="1"/>
    <xf numFmtId="10" fontId="0" fillId="0" borderId="0" xfId="0" applyNumberFormat="1" applyAlignment="1"/>
    <xf numFmtId="0" fontId="0" fillId="0" borderId="0" xfId="0" applyFill="1"/>
    <xf numFmtId="164" fontId="0" fillId="0" borderId="0" xfId="0" applyNumberFormat="1" applyFill="1"/>
    <xf numFmtId="3" fontId="1" fillId="0" borderId="0" xfId="0" applyNumberFormat="1" applyFont="1" applyFill="1" applyAlignment="1">
      <alignment horizontal="right"/>
    </xf>
    <xf numFmtId="0" fontId="0" fillId="0" borderId="0" xfId="0" applyAlignment="1">
      <alignment horizontal="left"/>
    </xf>
    <xf numFmtId="0" fontId="0" fillId="0" borderId="0" xfId="0" quotePrefix="1" applyAlignment="1">
      <alignment horizontal="left"/>
    </xf>
    <xf numFmtId="0" fontId="0" fillId="2" borderId="0" xfId="0" applyFill="1"/>
    <xf numFmtId="9" fontId="0" fillId="2" borderId="0" xfId="0" applyNumberFormat="1" applyFill="1"/>
    <xf numFmtId="10" fontId="0" fillId="2" borderId="0" xfId="0" applyNumberFormat="1" applyFill="1"/>
    <xf numFmtId="0" fontId="1" fillId="2" borderId="0" xfId="0" applyFont="1" applyFill="1" applyAlignment="1">
      <alignment wrapText="1"/>
    </xf>
    <xf numFmtId="4" fontId="0" fillId="2" borderId="0" xfId="0" applyNumberFormat="1" applyFill="1" applyAlignment="1"/>
    <xf numFmtId="0" fontId="3" fillId="0" borderId="0" xfId="1"/>
    <xf numFmtId="0" fontId="2" fillId="0" borderId="0" xfId="0" applyFont="1" applyAlignment="1">
      <alignment horizontal="left"/>
    </xf>
    <xf numFmtId="0" fontId="2" fillId="0" borderId="0" xfId="0" quotePrefix="1" applyFont="1" applyAlignment="1">
      <alignment horizontal="left"/>
    </xf>
    <xf numFmtId="0" fontId="3" fillId="0" borderId="0" xfId="1" applyAlignment="1">
      <alignment horizontal="left"/>
    </xf>
    <xf numFmtId="0" fontId="0" fillId="2" borderId="0" xfId="0" quotePrefix="1" applyFill="1"/>
    <xf numFmtId="165" fontId="0" fillId="2" borderId="0" xfId="0" quotePrefix="1" applyNumberFormat="1" applyFill="1"/>
    <xf numFmtId="166" fontId="0" fillId="2" borderId="0" xfId="0" quotePrefix="1" applyNumberFormat="1" applyFill="1"/>
    <xf numFmtId="0" fontId="0" fillId="2" borderId="0" xfId="0" quotePrefix="1" applyFill="1" applyAlignment="1">
      <alignment horizontal="left"/>
    </xf>
    <xf numFmtId="0" fontId="0" fillId="3" borderId="0" xfId="0" applyFill="1"/>
    <xf numFmtId="0" fontId="0" fillId="3" borderId="0" xfId="0" quotePrefix="1" applyFill="1"/>
    <xf numFmtId="165" fontId="0" fillId="3" borderId="0" xfId="0" quotePrefix="1" applyNumberFormat="1" applyFill="1"/>
    <xf numFmtId="166" fontId="0" fillId="3" borderId="0" xfId="0" quotePrefix="1" applyNumberFormat="1" applyFill="1"/>
    <xf numFmtId="0" fontId="0" fillId="3" borderId="0" xfId="0" quotePrefix="1" applyFill="1" applyAlignment="1">
      <alignment horizontal="left"/>
    </xf>
    <xf numFmtId="165" fontId="0" fillId="0" borderId="0" xfId="0" applyNumberFormat="1" applyAlignment="1">
      <alignment horizontal="left"/>
    </xf>
  </cellXfs>
  <cellStyles count="2">
    <cellStyle name="Explanatory Text" xfId="1" builtinId="5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ustomXml" Target="../customXml/item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8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13"/>
  <sheetViews>
    <sheetView showGridLines="0" tabSelected="1" zoomScale="90" zoomScaleNormal="90" workbookViewId="0">
      <selection activeCell="F27" sqref="F27:F29"/>
    </sheetView>
  </sheetViews>
  <sheetFormatPr defaultRowHeight="14.4" x14ac:dyDescent="0.3"/>
  <cols>
    <col min="1" max="1" width="33.88671875" bestFit="1" customWidth="1"/>
    <col min="2" max="2" width="30.33203125" bestFit="1" customWidth="1"/>
    <col min="3" max="3" width="38.33203125" bestFit="1" customWidth="1"/>
    <col min="4" max="4" width="14.109375" bestFit="1" customWidth="1"/>
    <col min="5" max="5" width="12.6640625" bestFit="1" customWidth="1"/>
    <col min="6" max="6" width="21.5546875" bestFit="1" customWidth="1"/>
    <col min="7" max="7" width="11.44140625" bestFit="1" customWidth="1"/>
    <col min="8" max="8" width="62.33203125" bestFit="1" customWidth="1"/>
    <col min="9" max="9" width="11" bestFit="1" customWidth="1"/>
    <col min="10" max="10" width="12" bestFit="1" customWidth="1"/>
    <col min="11" max="11" width="37.6640625" bestFit="1" customWidth="1"/>
    <col min="12" max="12" width="22.109375" bestFit="1" customWidth="1"/>
    <col min="13" max="13" width="28.109375" bestFit="1" customWidth="1"/>
    <col min="14" max="14" width="29.33203125" bestFit="1" customWidth="1"/>
  </cols>
  <sheetData>
    <row r="1" spans="1:14" s="49" customFormat="1" x14ac:dyDescent="0.3">
      <c r="C1" s="49" t="s">
        <v>62</v>
      </c>
      <c r="D1" s="49" t="s">
        <v>63</v>
      </c>
      <c r="E1" s="49" t="s">
        <v>64</v>
      </c>
      <c r="F1" s="49" t="s">
        <v>88</v>
      </c>
      <c r="H1" s="49" t="s">
        <v>65</v>
      </c>
      <c r="I1" s="52" t="s">
        <v>82</v>
      </c>
      <c r="J1" s="52" t="s">
        <v>83</v>
      </c>
      <c r="K1" s="52" t="s">
        <v>84</v>
      </c>
      <c r="L1" s="52" t="s">
        <v>85</v>
      </c>
      <c r="M1" s="52" t="s">
        <v>86</v>
      </c>
      <c r="N1" s="52" t="s">
        <v>87</v>
      </c>
    </row>
    <row r="2" spans="1:14" x14ac:dyDescent="0.3">
      <c r="K2" s="43"/>
      <c r="L2" s="43"/>
      <c r="M2" s="42"/>
      <c r="N2" s="43"/>
    </row>
    <row r="3" spans="1:14" s="37" customFormat="1" x14ac:dyDescent="0.3">
      <c r="A3" s="37" t="s">
        <v>42</v>
      </c>
      <c r="B3" s="50" t="s">
        <v>89</v>
      </c>
      <c r="C3" s="50" t="s">
        <v>90</v>
      </c>
      <c r="D3" s="50" t="s">
        <v>91</v>
      </c>
      <c r="E3" s="50" t="s">
        <v>92</v>
      </c>
      <c r="F3" s="50" t="s">
        <v>41</v>
      </c>
      <c r="G3" s="50" t="s">
        <v>98</v>
      </c>
      <c r="H3" s="50" t="s">
        <v>93</v>
      </c>
      <c r="I3" s="37" t="s">
        <v>31</v>
      </c>
      <c r="J3" s="37" t="s">
        <v>36</v>
      </c>
      <c r="K3" s="51" t="s">
        <v>40</v>
      </c>
      <c r="L3" s="51" t="s">
        <v>60</v>
      </c>
      <c r="M3" s="50" t="s">
        <v>74</v>
      </c>
      <c r="N3" s="51" t="s">
        <v>61</v>
      </c>
    </row>
    <row r="4" spans="1:14" x14ac:dyDescent="0.3">
      <c r="B4" t="s">
        <v>94</v>
      </c>
      <c r="C4" s="9" t="str">
        <f ca="1">INDIRECT("'"&amp;$B4&amp;"'!"&amp;C$1)</f>
        <v>Low Rise Multi-Family: New Construction</v>
      </c>
      <c r="D4" s="9" t="str">
        <f ca="1">INDIRECT("'"&amp;$B4&amp;"'!"&amp;D$1)</f>
        <v>Gas Option</v>
      </c>
      <c r="E4" s="10">
        <f ca="1">INDIRECT("'"&amp;$B4&amp;"'!"&amp;E$1)</f>
        <v>3</v>
      </c>
      <c r="F4" s="11">
        <f ca="1">INDIRECT("'"&amp;$B4&amp;"'!"&amp;F$1)</f>
        <v>28308.583477699998</v>
      </c>
      <c r="G4" s="11">
        <f ca="1">F4/8</f>
        <v>3538.5729347124998</v>
      </c>
      <c r="H4" s="9" t="str">
        <f ca="1">INDIRECT("'"&amp;$B4&amp;"'!"&amp;H$1)</f>
        <v>140 kBtu/h, 0.81 UEF (0.82 EF) gas tankless in outdooor closet</v>
      </c>
      <c r="I4" s="43">
        <f t="shared" ref="I4:N9" ca="1" si="0">INDIRECT("'"&amp;$B4&amp;"'!"&amp;I$1)</f>
        <v>0</v>
      </c>
      <c r="J4" s="43">
        <f t="shared" ca="1" si="0"/>
        <v>24664.583477699998</v>
      </c>
      <c r="K4" s="43">
        <f t="shared" ca="1" si="0"/>
        <v>2220</v>
      </c>
      <c r="L4" s="43">
        <f t="shared" ca="1" si="0"/>
        <v>1075</v>
      </c>
      <c r="M4" s="43">
        <f t="shared" ca="1" si="0"/>
        <v>349</v>
      </c>
      <c r="N4" s="43">
        <f t="shared" ca="1" si="0"/>
        <v>0</v>
      </c>
    </row>
    <row r="5" spans="1:14" x14ac:dyDescent="0.3">
      <c r="B5" t="s">
        <v>95</v>
      </c>
      <c r="C5" s="9" t="str">
        <f t="shared" ref="C5:C9" ca="1" si="1">INDIRECT("'"&amp;$B5&amp;"'!"&amp;C$1)</f>
        <v>Low Rise Multi-Family: New Construction</v>
      </c>
      <c r="D5" s="9" t="str">
        <f t="shared" ref="D5:H9" ca="1" si="2">INDIRECT("'"&amp;$B5&amp;"'!"&amp;D$1)</f>
        <v>Electric Option</v>
      </c>
      <c r="E5" s="10">
        <f t="shared" ca="1" si="2"/>
        <v>3</v>
      </c>
      <c r="F5" s="11">
        <f t="shared" ca="1" si="2"/>
        <v>23973.622882999996</v>
      </c>
      <c r="G5" s="11">
        <f t="shared" ref="G5:G8" ca="1" si="3">F5/8</f>
        <v>2996.7028603749995</v>
      </c>
      <c r="H5" s="9" t="str">
        <f t="shared" ca="1" si="2"/>
        <v>50gal heat pump water heater in outdoor closet 3.0 UEF, NEEA Tier 3</v>
      </c>
      <c r="I5" s="43">
        <f t="shared" ca="1" si="0"/>
        <v>0</v>
      </c>
      <c r="J5" s="43">
        <f t="shared" ca="1" si="0"/>
        <v>20886.622882999996</v>
      </c>
      <c r="K5" s="43">
        <f t="shared" ca="1" si="0"/>
        <v>1880</v>
      </c>
      <c r="L5" s="43">
        <f t="shared" ca="1" si="0"/>
        <v>911</v>
      </c>
      <c r="M5" s="43">
        <f t="shared" ca="1" si="0"/>
        <v>296</v>
      </c>
      <c r="N5" s="43">
        <f t="shared" ca="1" si="0"/>
        <v>0</v>
      </c>
    </row>
    <row r="6" spans="1:14" x14ac:dyDescent="0.3">
      <c r="B6" t="s">
        <v>96</v>
      </c>
      <c r="C6" s="9" t="str">
        <f t="shared" ca="1" si="1"/>
        <v>Low Rise Multi-Family: New Construction</v>
      </c>
      <c r="D6" s="9" t="str">
        <f t="shared" ca="1" si="2"/>
        <v>Electric Option</v>
      </c>
      <c r="E6" s="10">
        <f t="shared" ca="1" si="2"/>
        <v>3</v>
      </c>
      <c r="F6" s="11">
        <f t="shared" ca="1" si="2"/>
        <v>26957.622882999996</v>
      </c>
      <c r="G6" s="11">
        <f t="shared" ca="1" si="3"/>
        <v>3369.7028603749995</v>
      </c>
      <c r="H6" s="9" t="str">
        <f t="shared" ca="1" si="2"/>
        <v>50gal heat pump water heater in outdoor closet 3.4 UEF, NEEA Tier 3</v>
      </c>
      <c r="I6" s="43">
        <f t="shared" ca="1" si="0"/>
        <v>0</v>
      </c>
      <c r="J6" s="43">
        <f t="shared" ca="1" si="0"/>
        <v>23486.622882999996</v>
      </c>
      <c r="K6" s="43">
        <f t="shared" ca="1" si="0"/>
        <v>2114</v>
      </c>
      <c r="L6" s="43">
        <f t="shared" ca="1" si="0"/>
        <v>1024</v>
      </c>
      <c r="M6" s="43">
        <f t="shared" ca="1" si="0"/>
        <v>333</v>
      </c>
      <c r="N6" s="43">
        <f t="shared" ca="1" si="0"/>
        <v>0</v>
      </c>
    </row>
    <row r="7" spans="1:14" x14ac:dyDescent="0.3">
      <c r="B7" s="57" t="s">
        <v>101</v>
      </c>
      <c r="C7" s="58" t="str">
        <f t="shared" ca="1" si="1"/>
        <v>Low Rise Multi-Family: New Construction</v>
      </c>
      <c r="D7" s="58" t="str">
        <f t="shared" ca="1" si="2"/>
        <v>Electric Option</v>
      </c>
      <c r="E7" s="59">
        <f t="shared" ca="1" si="2"/>
        <v>3</v>
      </c>
      <c r="F7" s="60">
        <f t="shared" ca="1" si="2"/>
        <v>15938.622882999998</v>
      </c>
      <c r="G7" s="60">
        <f t="shared" ref="G7" ca="1" si="4">F7/8</f>
        <v>1992.3278603749998</v>
      </c>
      <c r="H7" s="58" t="str">
        <f t="shared" ca="1" si="2"/>
        <v>50gal 0.92 UEF electric resistance water heater in outdoor closet</v>
      </c>
      <c r="I7" s="61">
        <f t="shared" ca="1" si="0"/>
        <v>0</v>
      </c>
      <c r="J7" s="61">
        <f t="shared" ca="1" si="0"/>
        <v>13886.622882999998</v>
      </c>
      <c r="K7" s="61">
        <f t="shared" ca="1" si="0"/>
        <v>1250</v>
      </c>
      <c r="L7" s="61">
        <f t="shared" ca="1" si="0"/>
        <v>605</v>
      </c>
      <c r="M7" s="61">
        <f t="shared" ca="1" si="0"/>
        <v>197</v>
      </c>
      <c r="N7" s="61">
        <f t="shared" ca="1" si="0"/>
        <v>0</v>
      </c>
    </row>
    <row r="8" spans="1:14" x14ac:dyDescent="0.3">
      <c r="B8" t="s">
        <v>80</v>
      </c>
      <c r="C8" s="9" t="str">
        <f t="shared" ca="1" si="1"/>
        <v>Low Rise Multi-Family: New Construction</v>
      </c>
      <c r="D8" s="9" t="str">
        <f t="shared" ca="1" si="2"/>
        <v>Gas Option</v>
      </c>
      <c r="E8" s="10">
        <f t="shared" ca="1" si="2"/>
        <v>9</v>
      </c>
      <c r="F8" s="11">
        <f t="shared" ca="1" si="2"/>
        <v>28217.583477699998</v>
      </c>
      <c r="G8" s="11">
        <f t="shared" ca="1" si="3"/>
        <v>3527.1979347124998</v>
      </c>
      <c r="H8" s="9" t="str">
        <f t="shared" ca="1" si="2"/>
        <v>140 kBtu/h, 0.81 UEF (0.82 EF) gas tankless in outdooor closet</v>
      </c>
      <c r="I8" s="43">
        <f t="shared" ca="1" si="0"/>
        <v>0</v>
      </c>
      <c r="J8" s="43">
        <f t="shared" ca="1" si="0"/>
        <v>24584.583477699998</v>
      </c>
      <c r="K8" s="43">
        <f t="shared" ca="1" si="0"/>
        <v>2213</v>
      </c>
      <c r="L8" s="43">
        <f t="shared" ca="1" si="0"/>
        <v>1072</v>
      </c>
      <c r="M8" s="43">
        <f t="shared" ca="1" si="0"/>
        <v>348</v>
      </c>
      <c r="N8" s="43">
        <f t="shared" ca="1" si="0"/>
        <v>0</v>
      </c>
    </row>
    <row r="9" spans="1:14" x14ac:dyDescent="0.3">
      <c r="B9" s="44" t="s">
        <v>97</v>
      </c>
      <c r="C9" s="53" t="str">
        <f t="shared" ca="1" si="1"/>
        <v>Low Rise Multi-Family: New Construction</v>
      </c>
      <c r="D9" s="53" t="str">
        <f t="shared" ca="1" si="2"/>
        <v>Gas Option</v>
      </c>
      <c r="E9" s="54">
        <f t="shared" ca="1" si="2"/>
        <v>12</v>
      </c>
      <c r="F9" s="55">
        <f t="shared" ca="1" si="2"/>
        <v>26611.583477699998</v>
      </c>
      <c r="G9" s="55">
        <f t="shared" ref="G9" ca="1" si="5">F9/8</f>
        <v>3326.4479347124998</v>
      </c>
      <c r="H9" s="53" t="str">
        <f t="shared" ca="1" si="2"/>
        <v>50gal, 0.63 UEF (0.60 EF) gas storage in outdoor closet</v>
      </c>
      <c r="I9" s="56">
        <f t="shared" ca="1" si="0"/>
        <v>0</v>
      </c>
      <c r="J9" s="56">
        <f t="shared" ca="1" si="0"/>
        <v>23184.583477699998</v>
      </c>
      <c r="K9" s="56">
        <f t="shared" ca="1" si="0"/>
        <v>2087</v>
      </c>
      <c r="L9" s="56">
        <f t="shared" ca="1" si="0"/>
        <v>1011</v>
      </c>
      <c r="M9" s="56">
        <f t="shared" ca="1" si="0"/>
        <v>329</v>
      </c>
      <c r="N9" s="56">
        <f t="shared" ca="1" si="0"/>
        <v>0</v>
      </c>
    </row>
    <row r="12" spans="1:14" x14ac:dyDescent="0.3">
      <c r="B12" t="s">
        <v>99</v>
      </c>
    </row>
    <row r="13" spans="1:14" x14ac:dyDescent="0.3">
      <c r="B13" t="s">
        <v>100</v>
      </c>
    </row>
  </sheetData>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27</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900</v>
      </c>
      <c r="H14" s="15">
        <f t="shared" si="0"/>
        <v>7200</v>
      </c>
    </row>
    <row r="15" spans="1:15" ht="28.8" x14ac:dyDescent="0.3">
      <c r="D15" s="6" t="s">
        <v>50</v>
      </c>
      <c r="F15" s="7"/>
      <c r="G15" s="13"/>
      <c r="H15" s="15">
        <f t="shared" si="0"/>
        <v>0</v>
      </c>
    </row>
    <row r="16" spans="1:15" x14ac:dyDescent="0.3">
      <c r="D16" s="1" t="s">
        <v>38</v>
      </c>
      <c r="E16" s="12">
        <v>8</v>
      </c>
      <c r="F16" s="7" t="s">
        <v>35</v>
      </c>
      <c r="G16" s="13">
        <v>50</v>
      </c>
      <c r="H16" s="15">
        <f t="shared" si="0"/>
        <v>400</v>
      </c>
    </row>
    <row r="17" spans="2:8" x14ac:dyDescent="0.3">
      <c r="D17" s="12" t="s">
        <v>32</v>
      </c>
      <c r="E17" s="12">
        <v>78</v>
      </c>
      <c r="F17" s="7" t="s">
        <v>33</v>
      </c>
      <c r="G17" s="13">
        <f>VLOOKUP($A$4,zone_lu,4)</f>
        <v>58.866228829999997</v>
      </c>
      <c r="H17" s="15">
        <f t="shared" si="0"/>
        <v>4591.5658487399996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67</v>
      </c>
      <c r="E21" s="12">
        <v>8</v>
      </c>
      <c r="F21" s="7" t="s">
        <v>35</v>
      </c>
      <c r="G21" s="13">
        <v>200</v>
      </c>
      <c r="H21" s="15">
        <f t="shared" si="0"/>
        <v>1600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75</v>
      </c>
      <c r="H24" s="40">
        <f t="shared" ref="H24:H27" si="1">E24*G24</f>
        <v>600</v>
      </c>
    </row>
    <row r="25" spans="2:8" x14ac:dyDescent="0.3">
      <c r="C25"/>
      <c r="D25" t="s">
        <v>77</v>
      </c>
      <c r="E25" s="39"/>
      <c r="F25" s="31"/>
      <c r="G25" s="5"/>
      <c r="H25" s="41" t="s">
        <v>71</v>
      </c>
    </row>
    <row r="26" spans="2:8" x14ac:dyDescent="0.3">
      <c r="C26"/>
      <c r="D26" t="s">
        <v>78</v>
      </c>
      <c r="E26" s="39">
        <v>160</v>
      </c>
      <c r="F26" s="31" t="s">
        <v>79</v>
      </c>
      <c r="G26" s="5">
        <v>3</v>
      </c>
      <c r="H26" s="40">
        <f t="shared" si="1"/>
        <v>480</v>
      </c>
    </row>
    <row r="27" spans="2:8" x14ac:dyDescent="0.3">
      <c r="C27"/>
      <c r="D27" t="s">
        <v>32</v>
      </c>
      <c r="E27" s="39">
        <v>96</v>
      </c>
      <c r="F27" s="31" t="s">
        <v>33</v>
      </c>
      <c r="G27" s="5">
        <f>VLOOKUP($A$4,zone_lu,4)</f>
        <v>58.866228829999997</v>
      </c>
      <c r="H27" s="40">
        <f t="shared" si="1"/>
        <v>5651.1579676799993</v>
      </c>
    </row>
    <row r="28" spans="2:8" x14ac:dyDescent="0.3">
      <c r="E28" s="16"/>
      <c r="F28" s="17"/>
      <c r="G28" s="18"/>
      <c r="H28" s="19">
        <f>SUBTOTAL(9,H12:H27)</f>
        <v>24664.583477699998</v>
      </c>
    </row>
    <row r="29" spans="2:8" x14ac:dyDescent="0.3">
      <c r="E29" s="21"/>
      <c r="F29" s="22"/>
      <c r="G29" s="23"/>
      <c r="H29" s="24"/>
    </row>
    <row r="30" spans="2:8" x14ac:dyDescent="0.3">
      <c r="C30" s="12" t="s">
        <v>39</v>
      </c>
      <c r="E30" s="21"/>
      <c r="F30" s="22"/>
      <c r="G30" s="23"/>
      <c r="H30" s="24">
        <f>SUBTOTAL(9,H6:H29)</f>
        <v>24664.583477699998</v>
      </c>
    </row>
    <row r="31" spans="2:8" x14ac:dyDescent="0.3">
      <c r="F31" s="7"/>
      <c r="G31" s="13"/>
      <c r="H31" s="15">
        <f t="shared" si="0"/>
        <v>0</v>
      </c>
    </row>
    <row r="32" spans="2:8" x14ac:dyDescent="0.3">
      <c r="B32" s="12" t="s">
        <v>40</v>
      </c>
      <c r="E32" s="38">
        <f>ROUND(VLOOKUP($A$4,zone_lu,5)*0.6,2)</f>
        <v>0.09</v>
      </c>
      <c r="F32" s="7"/>
      <c r="G32" s="13"/>
      <c r="H32" s="15">
        <f>ROUND(H30*E32,0)</f>
        <v>2220</v>
      </c>
    </row>
    <row r="33" spans="1:9" x14ac:dyDescent="0.3">
      <c r="E33" s="38"/>
      <c r="F33" s="7"/>
      <c r="G33" s="13"/>
      <c r="H33" s="15"/>
    </row>
    <row r="34" spans="1:9" x14ac:dyDescent="0.3">
      <c r="B34" s="12" t="s">
        <v>60</v>
      </c>
      <c r="E34" s="38">
        <f>ROUND(VLOOKUP($A$4,zone_lu,6)*0.4,2)</f>
        <v>0.04</v>
      </c>
      <c r="F34" s="7"/>
      <c r="G34" s="13"/>
      <c r="H34" s="15">
        <f>ROUND(SUM(H30:H33)*E34,0)</f>
        <v>1075</v>
      </c>
    </row>
    <row r="35" spans="1:9" x14ac:dyDescent="0.3">
      <c r="E35" s="38"/>
      <c r="F35" s="7"/>
      <c r="G35" s="13"/>
      <c r="H35" s="15"/>
    </row>
    <row r="36" spans="1:9" x14ac:dyDescent="0.3">
      <c r="B36" t="s">
        <v>74</v>
      </c>
      <c r="E36" s="38">
        <f>VLOOKUP($A$4,zone_lu,7)</f>
        <v>1.2500000000000001E-2</v>
      </c>
      <c r="F36" s="7"/>
      <c r="G36" s="13"/>
      <c r="H36" s="15">
        <f>ROUND(SUM(H30:H35)*E36,0)</f>
        <v>349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28308.583477699998</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27</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900</v>
      </c>
      <c r="H14" s="15">
        <f t="shared" si="0"/>
        <v>7200</v>
      </c>
    </row>
    <row r="15" spans="1:15" ht="28.8" x14ac:dyDescent="0.3">
      <c r="D15" s="6" t="s">
        <v>50</v>
      </c>
      <c r="F15" s="7"/>
      <c r="G15" s="13"/>
      <c r="H15" s="15">
        <f t="shared" si="0"/>
        <v>0</v>
      </c>
    </row>
    <row r="16" spans="1:15" x14ac:dyDescent="0.3">
      <c r="D16" s="1" t="s">
        <v>38</v>
      </c>
      <c r="E16" s="12">
        <v>8</v>
      </c>
      <c r="F16" s="7" t="s">
        <v>35</v>
      </c>
      <c r="G16" s="13">
        <v>50</v>
      </c>
      <c r="H16" s="15">
        <f t="shared" si="0"/>
        <v>400</v>
      </c>
    </row>
    <row r="17" spans="2:8" x14ac:dyDescent="0.3">
      <c r="D17" s="12" t="s">
        <v>32</v>
      </c>
      <c r="E17" s="12">
        <v>78</v>
      </c>
      <c r="F17" s="7" t="s">
        <v>33</v>
      </c>
      <c r="G17" s="13">
        <f>VLOOKUP($A$4,zone_lu,4)</f>
        <v>58.866228829999997</v>
      </c>
      <c r="H17" s="15">
        <f t="shared" si="0"/>
        <v>4591.5658487399996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67</v>
      </c>
      <c r="E21" s="12">
        <v>8</v>
      </c>
      <c r="F21" s="7" t="s">
        <v>35</v>
      </c>
      <c r="G21" s="13">
        <v>200</v>
      </c>
      <c r="H21" s="15">
        <f t="shared" si="0"/>
        <v>1600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75</v>
      </c>
      <c r="H24" s="40">
        <f t="shared" ref="H24:H27" si="1">E24*G24</f>
        <v>600</v>
      </c>
    </row>
    <row r="25" spans="2:8" x14ac:dyDescent="0.3">
      <c r="C25"/>
      <c r="D25" t="s">
        <v>77</v>
      </c>
      <c r="E25" s="39"/>
      <c r="F25" s="31"/>
      <c r="G25" s="5"/>
      <c r="H25" s="41" t="s">
        <v>71</v>
      </c>
    </row>
    <row r="26" spans="2:8" x14ac:dyDescent="0.3">
      <c r="C26"/>
      <c r="D26" t="s">
        <v>78</v>
      </c>
      <c r="E26" s="39">
        <v>160</v>
      </c>
      <c r="F26" s="31" t="s">
        <v>79</v>
      </c>
      <c r="G26" s="5">
        <v>3</v>
      </c>
      <c r="H26" s="40">
        <f t="shared" si="1"/>
        <v>480</v>
      </c>
    </row>
    <row r="27" spans="2:8" x14ac:dyDescent="0.3">
      <c r="C27"/>
      <c r="D27" t="s">
        <v>32</v>
      </c>
      <c r="E27" s="39">
        <v>96</v>
      </c>
      <c r="F27" s="31" t="s">
        <v>33</v>
      </c>
      <c r="G27" s="5">
        <f>VLOOKUP($A$4,zone_lu,4)</f>
        <v>58.866228829999997</v>
      </c>
      <c r="H27" s="40">
        <f t="shared" si="1"/>
        <v>5651.1579676799993</v>
      </c>
    </row>
    <row r="28" spans="2:8" x14ac:dyDescent="0.3">
      <c r="E28" s="16"/>
      <c r="F28" s="17"/>
      <c r="G28" s="18"/>
      <c r="H28" s="19">
        <f>SUBTOTAL(9,H12:H27)</f>
        <v>24664.583477699998</v>
      </c>
    </row>
    <row r="29" spans="2:8" x14ac:dyDescent="0.3">
      <c r="E29" s="21"/>
      <c r="F29" s="22"/>
      <c r="G29" s="23"/>
      <c r="H29" s="24"/>
    </row>
    <row r="30" spans="2:8" x14ac:dyDescent="0.3">
      <c r="C30" s="12" t="s">
        <v>39</v>
      </c>
      <c r="E30" s="21"/>
      <c r="F30" s="22"/>
      <c r="G30" s="23"/>
      <c r="H30" s="24">
        <f>SUBTOTAL(9,H6:H29)</f>
        <v>24664.583477699998</v>
      </c>
    </row>
    <row r="31" spans="2:8" x14ac:dyDescent="0.3">
      <c r="F31" s="7"/>
      <c r="G31" s="13"/>
      <c r="H31" s="15">
        <f t="shared" si="0"/>
        <v>0</v>
      </c>
    </row>
    <row r="32" spans="2:8" x14ac:dyDescent="0.3">
      <c r="B32" s="12" t="s">
        <v>40</v>
      </c>
      <c r="E32" s="38">
        <f>ROUND(VLOOKUP($A$4,zone_lu,5)*0.6,2)</f>
        <v>0.09</v>
      </c>
      <c r="F32" s="7"/>
      <c r="G32" s="13"/>
      <c r="H32" s="15">
        <f>ROUND(H30*E32,0)</f>
        <v>2220</v>
      </c>
    </row>
    <row r="33" spans="1:9" x14ac:dyDescent="0.3">
      <c r="E33" s="38"/>
      <c r="F33" s="7"/>
      <c r="G33" s="13"/>
      <c r="H33" s="15"/>
    </row>
    <row r="34" spans="1:9" x14ac:dyDescent="0.3">
      <c r="B34" s="12" t="s">
        <v>60</v>
      </c>
      <c r="E34" s="38">
        <f>ROUND(VLOOKUP($A$4,zone_lu,6)*0.4,2)</f>
        <v>0.04</v>
      </c>
      <c r="F34" s="7"/>
      <c r="G34" s="13"/>
      <c r="H34" s="15">
        <f>ROUND(SUM(H30:H33)*E34,0)</f>
        <v>1075</v>
      </c>
    </row>
    <row r="35" spans="1:9" x14ac:dyDescent="0.3">
      <c r="E35" s="38"/>
      <c r="F35" s="7"/>
      <c r="G35" s="13"/>
      <c r="H35" s="15"/>
    </row>
    <row r="36" spans="1:9" x14ac:dyDescent="0.3">
      <c r="B36" t="s">
        <v>74</v>
      </c>
      <c r="E36" s="38">
        <f>VLOOKUP($A$4,zone_lu,7)</f>
        <v>1.2500000000000001E-2</v>
      </c>
      <c r="F36" s="7"/>
      <c r="G36" s="13"/>
      <c r="H36" s="15">
        <f>ROUND(SUM(H30:H35)*E36,0)</f>
        <v>349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28308.583477699998</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6"/>
  <dimension ref="A1:O47"/>
  <sheetViews>
    <sheetView showGridLines="0" topLeftCell="A6"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27</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v>715</v>
      </c>
      <c r="H14" s="15">
        <f t="shared" si="0"/>
        <v>4290</v>
      </c>
    </row>
    <row r="15" spans="1:15" ht="28.8" x14ac:dyDescent="0.3">
      <c r="D15" s="6" t="s">
        <v>54</v>
      </c>
      <c r="F15" s="7"/>
      <c r="G15" s="13"/>
      <c r="H15" s="15">
        <f t="shared" si="0"/>
        <v>0</v>
      </c>
    </row>
    <row r="16" spans="1:15" x14ac:dyDescent="0.3">
      <c r="D16" s="1" t="s">
        <v>38</v>
      </c>
      <c r="E16" s="12">
        <v>6</v>
      </c>
      <c r="F16" s="7" t="s">
        <v>35</v>
      </c>
      <c r="G16" s="13">
        <v>50</v>
      </c>
      <c r="H16" s="15">
        <f t="shared" si="0"/>
        <v>300</v>
      </c>
    </row>
    <row r="17" spans="2:8" x14ac:dyDescent="0.3">
      <c r="D17" s="12" t="s">
        <v>32</v>
      </c>
      <c r="E17" s="12">
        <v>18</v>
      </c>
      <c r="F17" s="7" t="s">
        <v>33</v>
      </c>
      <c r="G17" s="13">
        <f>VLOOKUP($A$4,zone_lu,4)</f>
        <v>58.866228829999997</v>
      </c>
      <c r="H17" s="15">
        <f t="shared" si="0"/>
        <v>1059.5921189399999</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67</v>
      </c>
      <c r="E21" s="12">
        <v>6</v>
      </c>
      <c r="F21" s="7" t="s">
        <v>35</v>
      </c>
      <c r="G21" s="13">
        <v>50</v>
      </c>
      <c r="H21" s="15">
        <f t="shared" si="0"/>
        <v>300</v>
      </c>
    </row>
    <row r="22" spans="2:8" x14ac:dyDescent="0.3">
      <c r="D22" s="12" t="s">
        <v>32</v>
      </c>
      <c r="E22" s="12">
        <v>12</v>
      </c>
      <c r="F22" s="7" t="s">
        <v>33</v>
      </c>
      <c r="G22" s="13">
        <f>VLOOKUP($A$4,zone_lu,4)</f>
        <v>58.866228829999997</v>
      </c>
      <c r="H22" s="15">
        <f t="shared" si="0"/>
        <v>706.39474595999991</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7405.9868649</v>
      </c>
    </row>
    <row r="29" spans="2:8" x14ac:dyDescent="0.3">
      <c r="E29" s="21"/>
      <c r="F29" s="22"/>
      <c r="G29" s="23"/>
      <c r="H29" s="24"/>
    </row>
    <row r="30" spans="2:8" x14ac:dyDescent="0.3">
      <c r="C30" s="12" t="s">
        <v>39</v>
      </c>
      <c r="E30" s="21"/>
      <c r="F30" s="22"/>
      <c r="G30" s="23"/>
      <c r="H30" s="24">
        <f>SUBTOTAL(9,H6:H29)</f>
        <v>8712.3816108600004</v>
      </c>
    </row>
    <row r="31" spans="2:8" x14ac:dyDescent="0.3">
      <c r="F31" s="7"/>
      <c r="G31" s="13"/>
      <c r="H31" s="15">
        <f t="shared" si="0"/>
        <v>0</v>
      </c>
    </row>
    <row r="32" spans="2:8" x14ac:dyDescent="0.3">
      <c r="B32" s="12" t="s">
        <v>40</v>
      </c>
      <c r="E32" s="38">
        <f>VLOOKUP($A$4,zone_lu,5)</f>
        <v>0.15</v>
      </c>
      <c r="F32" s="7"/>
      <c r="G32" s="13"/>
      <c r="H32" s="15">
        <f>ROUND(H30*E32,0)</f>
        <v>1307</v>
      </c>
    </row>
    <row r="33" spans="1:9" x14ac:dyDescent="0.3">
      <c r="E33" s="38"/>
      <c r="F33" s="7"/>
      <c r="G33" s="13"/>
      <c r="H33" s="15"/>
    </row>
    <row r="34" spans="1:9" x14ac:dyDescent="0.3">
      <c r="B34" s="12" t="s">
        <v>60</v>
      </c>
      <c r="E34" s="38">
        <f>VLOOKUP($A$4,zone_lu,6)</f>
        <v>0.1</v>
      </c>
      <c r="F34" s="7"/>
      <c r="G34" s="13"/>
      <c r="H34" s="15">
        <f>ROUND(SUM(H30:H33)*E34,0)</f>
        <v>1002</v>
      </c>
    </row>
    <row r="35" spans="1:9" x14ac:dyDescent="0.3">
      <c r="E35" s="38"/>
      <c r="F35" s="7"/>
      <c r="G35" s="13"/>
      <c r="H35" s="15"/>
    </row>
    <row r="36" spans="1:9" x14ac:dyDescent="0.3">
      <c r="B36" t="s">
        <v>74</v>
      </c>
      <c r="E36" s="38">
        <f>VLOOKUP($A$4,zone_lu,7)</f>
        <v>1.2500000000000001E-2</v>
      </c>
      <c r="F36" s="7"/>
      <c r="G36" s="13"/>
      <c r="H36" s="15">
        <f>ROUND(SUM(H30:H35)*E36,0)</f>
        <v>138</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11159.38161086</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27</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v>715</v>
      </c>
      <c r="H14" s="15">
        <f t="shared" si="0"/>
        <v>4290</v>
      </c>
    </row>
    <row r="15" spans="1:15" ht="28.8" x14ac:dyDescent="0.3">
      <c r="D15" s="6" t="s">
        <v>54</v>
      </c>
      <c r="F15" s="7"/>
      <c r="G15" s="13"/>
      <c r="H15" s="15">
        <f t="shared" si="0"/>
        <v>0</v>
      </c>
    </row>
    <row r="16" spans="1:15" x14ac:dyDescent="0.3">
      <c r="D16" s="1" t="s">
        <v>38</v>
      </c>
      <c r="E16" s="12">
        <v>6</v>
      </c>
      <c r="F16" s="7" t="s">
        <v>35</v>
      </c>
      <c r="G16" s="13">
        <v>50</v>
      </c>
      <c r="H16" s="15">
        <f t="shared" si="0"/>
        <v>300</v>
      </c>
    </row>
    <row r="17" spans="2:8" x14ac:dyDescent="0.3">
      <c r="D17" s="12" t="s">
        <v>32</v>
      </c>
      <c r="E17" s="12">
        <v>18</v>
      </c>
      <c r="F17" s="7" t="s">
        <v>33</v>
      </c>
      <c r="G17" s="13">
        <f>VLOOKUP($A$4,zone_lu,4)</f>
        <v>58.866228829999997</v>
      </c>
      <c r="H17" s="15">
        <f t="shared" si="0"/>
        <v>1059.5921189399999</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67</v>
      </c>
      <c r="E21" s="12">
        <v>6</v>
      </c>
      <c r="F21" s="7" t="s">
        <v>35</v>
      </c>
      <c r="G21" s="13">
        <v>50</v>
      </c>
      <c r="H21" s="15">
        <f t="shared" si="0"/>
        <v>300</v>
      </c>
    </row>
    <row r="22" spans="2:8" x14ac:dyDescent="0.3">
      <c r="D22" s="12" t="s">
        <v>32</v>
      </c>
      <c r="E22" s="12">
        <v>12</v>
      </c>
      <c r="F22" s="7" t="s">
        <v>33</v>
      </c>
      <c r="G22" s="13">
        <f>VLOOKUP($A$4,zone_lu,4)</f>
        <v>58.866228829999997</v>
      </c>
      <c r="H22" s="15">
        <f t="shared" si="0"/>
        <v>706.39474595999991</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7405.9868649</v>
      </c>
    </row>
    <row r="29" spans="2:8" x14ac:dyDescent="0.3">
      <c r="E29" s="21"/>
      <c r="F29" s="22"/>
      <c r="G29" s="23"/>
      <c r="H29" s="24"/>
    </row>
    <row r="30" spans="2:8" x14ac:dyDescent="0.3">
      <c r="C30" s="12" t="s">
        <v>39</v>
      </c>
      <c r="E30" s="21"/>
      <c r="F30" s="22"/>
      <c r="G30" s="23"/>
      <c r="H30" s="24">
        <f>SUBTOTAL(9,H6:H29)</f>
        <v>8712.3816108600004</v>
      </c>
    </row>
    <row r="31" spans="2:8" x14ac:dyDescent="0.3">
      <c r="F31" s="7"/>
      <c r="G31" s="13"/>
      <c r="H31" s="15">
        <f t="shared" si="0"/>
        <v>0</v>
      </c>
    </row>
    <row r="32" spans="2:8" x14ac:dyDescent="0.3">
      <c r="B32" s="12" t="s">
        <v>40</v>
      </c>
      <c r="E32" s="38">
        <f>VLOOKUP($A$4,zone_lu,5)</f>
        <v>0.15</v>
      </c>
      <c r="F32" s="7"/>
      <c r="G32" s="13"/>
      <c r="H32" s="15">
        <f>ROUND(H30*E32,0)</f>
        <v>1307</v>
      </c>
    </row>
    <row r="33" spans="1:9" x14ac:dyDescent="0.3">
      <c r="E33" s="38"/>
      <c r="F33" s="7"/>
      <c r="G33" s="13"/>
      <c r="H33" s="15"/>
    </row>
    <row r="34" spans="1:9" x14ac:dyDescent="0.3">
      <c r="B34" s="12" t="s">
        <v>60</v>
      </c>
      <c r="E34" s="38">
        <f>VLOOKUP($A$4,zone_lu,6)</f>
        <v>0.1</v>
      </c>
      <c r="F34" s="7"/>
      <c r="G34" s="13"/>
      <c r="H34" s="15">
        <f>ROUND(SUM(H30:H33)*E34,0)</f>
        <v>1002</v>
      </c>
    </row>
    <row r="35" spans="1:9" x14ac:dyDescent="0.3">
      <c r="E35" s="38"/>
      <c r="F35" s="7"/>
      <c r="G35" s="13"/>
      <c r="H35" s="15"/>
    </row>
    <row r="36" spans="1:9" x14ac:dyDescent="0.3">
      <c r="B36" t="s">
        <v>74</v>
      </c>
      <c r="E36" s="38">
        <f>VLOOKUP($A$4,zone_lu,7)</f>
        <v>1.2500000000000001E-2</v>
      </c>
      <c r="F36" s="7"/>
      <c r="G36" s="13"/>
      <c r="H36" s="15">
        <f>ROUND(SUM(H30:H35)*E36,0)</f>
        <v>138</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11159.38161086</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27</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v>715</v>
      </c>
      <c r="H14" s="15">
        <f t="shared" si="0"/>
        <v>4290</v>
      </c>
    </row>
    <row r="15" spans="1:15" ht="28.8" x14ac:dyDescent="0.3">
      <c r="D15" s="6" t="s">
        <v>54</v>
      </c>
      <c r="F15" s="7"/>
      <c r="G15" s="13"/>
      <c r="H15" s="15">
        <f t="shared" si="0"/>
        <v>0</v>
      </c>
    </row>
    <row r="16" spans="1:15" x14ac:dyDescent="0.3">
      <c r="D16" s="1" t="s">
        <v>38</v>
      </c>
      <c r="E16" s="12">
        <v>6</v>
      </c>
      <c r="F16" s="7" t="s">
        <v>35</v>
      </c>
      <c r="G16" s="13">
        <v>50</v>
      </c>
      <c r="H16" s="15">
        <f t="shared" si="0"/>
        <v>300</v>
      </c>
    </row>
    <row r="17" spans="2:8" x14ac:dyDescent="0.3">
      <c r="D17" s="12" t="s">
        <v>32</v>
      </c>
      <c r="E17" s="12">
        <v>18</v>
      </c>
      <c r="F17" s="7" t="s">
        <v>33</v>
      </c>
      <c r="G17" s="13">
        <f>VLOOKUP($A$4,zone_lu,4)</f>
        <v>58.866228829999997</v>
      </c>
      <c r="H17" s="15">
        <f t="shared" si="0"/>
        <v>1059.5921189399999</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67</v>
      </c>
      <c r="E21" s="12">
        <v>6</v>
      </c>
      <c r="F21" s="7" t="s">
        <v>35</v>
      </c>
      <c r="G21" s="13">
        <v>50</v>
      </c>
      <c r="H21" s="15">
        <f t="shared" si="0"/>
        <v>300</v>
      </c>
    </row>
    <row r="22" spans="2:8" x14ac:dyDescent="0.3">
      <c r="D22" s="12" t="s">
        <v>32</v>
      </c>
      <c r="E22" s="12">
        <v>12</v>
      </c>
      <c r="F22" s="7" t="s">
        <v>33</v>
      </c>
      <c r="G22" s="13">
        <f>VLOOKUP($A$4,zone_lu,4)</f>
        <v>58.866228829999997</v>
      </c>
      <c r="H22" s="15">
        <f t="shared" si="0"/>
        <v>706.39474595999991</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7405.9868649</v>
      </c>
    </row>
    <row r="29" spans="2:8" x14ac:dyDescent="0.3">
      <c r="E29" s="21"/>
      <c r="F29" s="22"/>
      <c r="G29" s="23"/>
      <c r="H29" s="24"/>
    </row>
    <row r="30" spans="2:8" x14ac:dyDescent="0.3">
      <c r="C30" s="12" t="s">
        <v>39</v>
      </c>
      <c r="E30" s="21"/>
      <c r="F30" s="22"/>
      <c r="G30" s="23"/>
      <c r="H30" s="24">
        <f>SUBTOTAL(9,H6:H29)</f>
        <v>8712.3816108600004</v>
      </c>
    </row>
    <row r="31" spans="2:8" x14ac:dyDescent="0.3">
      <c r="F31" s="7"/>
      <c r="G31" s="13"/>
      <c r="H31" s="15">
        <f t="shared" si="0"/>
        <v>0</v>
      </c>
    </row>
    <row r="32" spans="2:8" x14ac:dyDescent="0.3">
      <c r="B32" s="12" t="s">
        <v>40</v>
      </c>
      <c r="E32" s="38">
        <f>VLOOKUP($A$4,zone_lu,5)</f>
        <v>0.15</v>
      </c>
      <c r="F32" s="7"/>
      <c r="G32" s="13"/>
      <c r="H32" s="15">
        <f>ROUND(H30*E32,0)</f>
        <v>1307</v>
      </c>
    </row>
    <row r="33" spans="1:9" x14ac:dyDescent="0.3">
      <c r="E33" s="38"/>
      <c r="F33" s="7"/>
      <c r="G33" s="13"/>
      <c r="H33" s="15"/>
    </row>
    <row r="34" spans="1:9" x14ac:dyDescent="0.3">
      <c r="B34" s="12" t="s">
        <v>60</v>
      </c>
      <c r="E34" s="38">
        <f>VLOOKUP($A$4,zone_lu,6)</f>
        <v>0.1</v>
      </c>
      <c r="F34" s="7"/>
      <c r="G34" s="13"/>
      <c r="H34" s="15">
        <f>ROUND(SUM(H30:H33)*E34,0)</f>
        <v>1002</v>
      </c>
    </row>
    <row r="35" spans="1:9" x14ac:dyDescent="0.3">
      <c r="E35" s="38"/>
      <c r="F35" s="7"/>
      <c r="G35" s="13"/>
      <c r="H35" s="15"/>
    </row>
    <row r="36" spans="1:9" x14ac:dyDescent="0.3">
      <c r="B36" t="s">
        <v>74</v>
      </c>
      <c r="E36" s="38">
        <f>VLOOKUP($A$4,zone_lu,7)</f>
        <v>1.2500000000000001E-2</v>
      </c>
      <c r="F36" s="7"/>
      <c r="G36" s="13"/>
      <c r="H36" s="15">
        <f>ROUND(SUM(H30:H35)*E36,0)</f>
        <v>138</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11159.38161086</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27</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v>715</v>
      </c>
      <c r="H14" s="15">
        <f t="shared" si="0"/>
        <v>4290</v>
      </c>
    </row>
    <row r="15" spans="1:15" ht="28.8" x14ac:dyDescent="0.3">
      <c r="D15" s="6" t="s">
        <v>54</v>
      </c>
      <c r="F15" s="7"/>
      <c r="G15" s="13"/>
      <c r="H15" s="15">
        <f t="shared" si="0"/>
        <v>0</v>
      </c>
    </row>
    <row r="16" spans="1:15" x14ac:dyDescent="0.3">
      <c r="D16" s="1" t="s">
        <v>38</v>
      </c>
      <c r="E16" s="12">
        <v>6</v>
      </c>
      <c r="F16" s="7" t="s">
        <v>35</v>
      </c>
      <c r="G16" s="13">
        <v>50</v>
      </c>
      <c r="H16" s="15">
        <f t="shared" si="0"/>
        <v>300</v>
      </c>
    </row>
    <row r="17" spans="2:8" x14ac:dyDescent="0.3">
      <c r="D17" s="12" t="s">
        <v>32</v>
      </c>
      <c r="E17" s="12">
        <v>18</v>
      </c>
      <c r="F17" s="7" t="s">
        <v>33</v>
      </c>
      <c r="G17" s="13">
        <f>VLOOKUP($A$4,zone_lu,4)</f>
        <v>58.866228829999997</v>
      </c>
      <c r="H17" s="15">
        <f t="shared" si="0"/>
        <v>1059.5921189399999</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67</v>
      </c>
      <c r="E21" s="12">
        <v>6</v>
      </c>
      <c r="F21" s="7" t="s">
        <v>35</v>
      </c>
      <c r="G21" s="13">
        <v>50</v>
      </c>
      <c r="H21" s="15">
        <f t="shared" si="0"/>
        <v>300</v>
      </c>
    </row>
    <row r="22" spans="2:8" x14ac:dyDescent="0.3">
      <c r="D22" s="12" t="s">
        <v>32</v>
      </c>
      <c r="E22" s="12">
        <v>12</v>
      </c>
      <c r="F22" s="7" t="s">
        <v>33</v>
      </c>
      <c r="G22" s="13">
        <f>VLOOKUP($A$4,zone_lu,4)</f>
        <v>58.866228829999997</v>
      </c>
      <c r="H22" s="15">
        <f t="shared" si="0"/>
        <v>706.39474595999991</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7405.9868649</v>
      </c>
    </row>
    <row r="29" spans="2:8" x14ac:dyDescent="0.3">
      <c r="E29" s="21"/>
      <c r="F29" s="22"/>
      <c r="G29" s="23"/>
      <c r="H29" s="24"/>
    </row>
    <row r="30" spans="2:8" x14ac:dyDescent="0.3">
      <c r="C30" s="12" t="s">
        <v>39</v>
      </c>
      <c r="E30" s="21"/>
      <c r="F30" s="22"/>
      <c r="G30" s="23"/>
      <c r="H30" s="24">
        <f>SUBTOTAL(9,H6:H29)</f>
        <v>8712.3816108600004</v>
      </c>
    </row>
    <row r="31" spans="2:8" x14ac:dyDescent="0.3">
      <c r="F31" s="7"/>
      <c r="G31" s="13"/>
      <c r="H31" s="15">
        <f t="shared" si="0"/>
        <v>0</v>
      </c>
    </row>
    <row r="32" spans="2:8" x14ac:dyDescent="0.3">
      <c r="B32" s="12" t="s">
        <v>40</v>
      </c>
      <c r="E32" s="38">
        <f>VLOOKUP($A$4,zone_lu,5)</f>
        <v>0.15</v>
      </c>
      <c r="F32" s="7"/>
      <c r="G32" s="13"/>
      <c r="H32" s="15">
        <f>ROUND(H30*E32,0)</f>
        <v>1307</v>
      </c>
    </row>
    <row r="33" spans="1:9" x14ac:dyDescent="0.3">
      <c r="E33" s="38"/>
      <c r="F33" s="7"/>
      <c r="G33" s="13"/>
      <c r="H33" s="15"/>
    </row>
    <row r="34" spans="1:9" x14ac:dyDescent="0.3">
      <c r="B34" s="12" t="s">
        <v>60</v>
      </c>
      <c r="E34" s="38">
        <f>VLOOKUP($A$4,zone_lu,6)</f>
        <v>0.1</v>
      </c>
      <c r="F34" s="7"/>
      <c r="G34" s="13"/>
      <c r="H34" s="15">
        <f>ROUND(SUM(H30:H33)*E34,0)</f>
        <v>1002</v>
      </c>
    </row>
    <row r="35" spans="1:9" x14ac:dyDescent="0.3">
      <c r="E35" s="38"/>
      <c r="F35" s="7"/>
      <c r="G35" s="13"/>
      <c r="H35" s="15"/>
    </row>
    <row r="36" spans="1:9" x14ac:dyDescent="0.3">
      <c r="B36" t="s">
        <v>74</v>
      </c>
      <c r="E36" s="38">
        <f>VLOOKUP($A$4,zone_lu,7)</f>
        <v>1.2500000000000001E-2</v>
      </c>
      <c r="F36" s="7"/>
      <c r="G36" s="13"/>
      <c r="H36" s="15">
        <f>ROUND(SUM(H30:H35)*E36,0)</f>
        <v>138</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11159.38161086</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27</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v>715</v>
      </c>
      <c r="H14" s="15">
        <f t="shared" si="0"/>
        <v>4290</v>
      </c>
    </row>
    <row r="15" spans="1:15" ht="28.8" x14ac:dyDescent="0.3">
      <c r="D15" s="6" t="s">
        <v>54</v>
      </c>
      <c r="F15" s="7"/>
      <c r="G15" s="13"/>
      <c r="H15" s="15">
        <f t="shared" si="0"/>
        <v>0</v>
      </c>
    </row>
    <row r="16" spans="1:15" x14ac:dyDescent="0.3">
      <c r="D16" s="1" t="s">
        <v>38</v>
      </c>
      <c r="E16" s="12">
        <v>6</v>
      </c>
      <c r="F16" s="7" t="s">
        <v>35</v>
      </c>
      <c r="G16" s="13">
        <v>50</v>
      </c>
      <c r="H16" s="15">
        <f t="shared" si="0"/>
        <v>300</v>
      </c>
    </row>
    <row r="17" spans="2:8" x14ac:dyDescent="0.3">
      <c r="D17" s="12" t="s">
        <v>32</v>
      </c>
      <c r="E17" s="12">
        <v>18</v>
      </c>
      <c r="F17" s="7" t="s">
        <v>33</v>
      </c>
      <c r="G17" s="13">
        <f>VLOOKUP($A$4,zone_lu,4)</f>
        <v>58.866228829999997</v>
      </c>
      <c r="H17" s="15">
        <f t="shared" si="0"/>
        <v>1059.5921189399999</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67</v>
      </c>
      <c r="E21" s="12">
        <v>6</v>
      </c>
      <c r="F21" s="7" t="s">
        <v>35</v>
      </c>
      <c r="G21" s="13">
        <v>50</v>
      </c>
      <c r="H21" s="15">
        <f t="shared" si="0"/>
        <v>300</v>
      </c>
    </row>
    <row r="22" spans="2:8" x14ac:dyDescent="0.3">
      <c r="D22" s="12" t="s">
        <v>32</v>
      </c>
      <c r="E22" s="12">
        <v>12</v>
      </c>
      <c r="F22" s="7" t="s">
        <v>33</v>
      </c>
      <c r="G22" s="13">
        <f>VLOOKUP($A$4,zone_lu,4)</f>
        <v>58.866228829999997</v>
      </c>
      <c r="H22" s="15">
        <f t="shared" si="0"/>
        <v>706.39474595999991</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7405.9868649</v>
      </c>
    </row>
    <row r="29" spans="2:8" x14ac:dyDescent="0.3">
      <c r="E29" s="21"/>
      <c r="F29" s="22"/>
      <c r="G29" s="23"/>
      <c r="H29" s="24"/>
    </row>
    <row r="30" spans="2:8" x14ac:dyDescent="0.3">
      <c r="C30" s="12" t="s">
        <v>39</v>
      </c>
      <c r="E30" s="21"/>
      <c r="F30" s="22"/>
      <c r="G30" s="23"/>
      <c r="H30" s="24">
        <f>SUBTOTAL(9,H6:H29)</f>
        <v>8712.3816108600004</v>
      </c>
    </row>
    <row r="31" spans="2:8" x14ac:dyDescent="0.3">
      <c r="F31" s="7"/>
      <c r="G31" s="13"/>
      <c r="H31" s="15">
        <f t="shared" si="0"/>
        <v>0</v>
      </c>
    </row>
    <row r="32" spans="2:8" x14ac:dyDescent="0.3">
      <c r="B32" s="12" t="s">
        <v>40</v>
      </c>
      <c r="E32" s="38">
        <f>VLOOKUP($A$4,zone_lu,5)</f>
        <v>0.15</v>
      </c>
      <c r="F32" s="7"/>
      <c r="G32" s="13"/>
      <c r="H32" s="15">
        <f>ROUND(H30*E32,0)</f>
        <v>1307</v>
      </c>
    </row>
    <row r="33" spans="1:9" x14ac:dyDescent="0.3">
      <c r="E33" s="38"/>
      <c r="F33" s="7"/>
      <c r="G33" s="13"/>
      <c r="H33" s="15"/>
    </row>
    <row r="34" spans="1:9" x14ac:dyDescent="0.3">
      <c r="B34" s="12" t="s">
        <v>60</v>
      </c>
      <c r="E34" s="38">
        <f>VLOOKUP($A$4,zone_lu,6)</f>
        <v>0.1</v>
      </c>
      <c r="F34" s="7"/>
      <c r="G34" s="13"/>
      <c r="H34" s="15">
        <f>ROUND(SUM(H30:H33)*E34,0)</f>
        <v>1002</v>
      </c>
    </row>
    <row r="35" spans="1:9" x14ac:dyDescent="0.3">
      <c r="E35" s="38"/>
      <c r="F35" s="7"/>
      <c r="G35" s="13"/>
      <c r="H35" s="15"/>
    </row>
    <row r="36" spans="1:9" x14ac:dyDescent="0.3">
      <c r="B36" t="s">
        <v>74</v>
      </c>
      <c r="E36" s="38">
        <f>VLOOKUP($A$4,zone_lu,7)</f>
        <v>1.2500000000000001E-2</v>
      </c>
      <c r="F36" s="7"/>
      <c r="G36" s="13"/>
      <c r="H36" s="15">
        <f>ROUND(SUM(H30:H35)*E36,0)</f>
        <v>138</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11159.38161086</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8"/>
  <dimension ref="A1:O47"/>
  <sheetViews>
    <sheetView showGridLines="0" topLeftCell="A6"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27</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715</v>
      </c>
      <c r="H14" s="15">
        <f t="shared" si="0"/>
        <v>5720</v>
      </c>
    </row>
    <row r="15" spans="1:15" ht="28.8" x14ac:dyDescent="0.3">
      <c r="D15" s="6" t="s">
        <v>47</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67</v>
      </c>
      <c r="E21" s="12">
        <v>8</v>
      </c>
      <c r="F21" s="7" t="s">
        <v>35</v>
      </c>
      <c r="G21" s="13">
        <v>50</v>
      </c>
      <c r="H21" s="15">
        <f t="shared" si="0"/>
        <v>400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9874.6491532</v>
      </c>
    </row>
    <row r="29" spans="2:8" x14ac:dyDescent="0.3">
      <c r="E29" s="21"/>
      <c r="F29" s="22"/>
      <c r="G29" s="23"/>
      <c r="H29" s="24"/>
    </row>
    <row r="30" spans="2:8" x14ac:dyDescent="0.3">
      <c r="C30" s="12" t="s">
        <v>39</v>
      </c>
      <c r="E30" s="21"/>
      <c r="F30" s="22"/>
      <c r="G30" s="23"/>
      <c r="H30" s="24">
        <f>SUBTOTAL(9,H6:H29)</f>
        <v>11616.508814479999</v>
      </c>
    </row>
    <row r="31" spans="2:8" x14ac:dyDescent="0.3">
      <c r="F31" s="7"/>
      <c r="G31" s="13"/>
      <c r="H31" s="15">
        <f t="shared" si="0"/>
        <v>0</v>
      </c>
    </row>
    <row r="32" spans="2:8" x14ac:dyDescent="0.3">
      <c r="B32" s="12" t="s">
        <v>40</v>
      </c>
      <c r="E32" s="38">
        <f>VLOOKUP($A$4,zone_lu,5)</f>
        <v>0.15</v>
      </c>
      <c r="F32" s="7"/>
      <c r="G32" s="13"/>
      <c r="H32" s="15">
        <f>ROUND(H30*E32,0)</f>
        <v>1742</v>
      </c>
    </row>
    <row r="33" spans="1:9" x14ac:dyDescent="0.3">
      <c r="E33" s="38"/>
      <c r="F33" s="7"/>
      <c r="G33" s="13"/>
      <c r="H33" s="15"/>
    </row>
    <row r="34" spans="1:9" x14ac:dyDescent="0.3">
      <c r="B34" s="12" t="s">
        <v>60</v>
      </c>
      <c r="E34" s="38">
        <f>VLOOKUP($A$4,zone_lu,6)</f>
        <v>0.1</v>
      </c>
      <c r="F34" s="7"/>
      <c r="G34" s="13"/>
      <c r="H34" s="15">
        <f>ROUND(SUM(H30:H33)*E34,0)</f>
        <v>1336</v>
      </c>
    </row>
    <row r="35" spans="1:9" x14ac:dyDescent="0.3">
      <c r="E35" s="38"/>
      <c r="F35" s="7"/>
      <c r="G35" s="13"/>
      <c r="H35" s="15"/>
    </row>
    <row r="36" spans="1:9" x14ac:dyDescent="0.3">
      <c r="B36" t="s">
        <v>74</v>
      </c>
      <c r="E36" s="38">
        <f>VLOOKUP($A$4,zone_lu,7)</f>
        <v>1.2500000000000001E-2</v>
      </c>
      <c r="F36" s="7"/>
      <c r="G36" s="13"/>
      <c r="H36" s="15">
        <f>ROUND(SUM(H30:H35)*E36,0)</f>
        <v>184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14878.508814479999</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27</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715</v>
      </c>
      <c r="H14" s="15">
        <f t="shared" si="0"/>
        <v>5720</v>
      </c>
    </row>
    <row r="15" spans="1:15" ht="28.8" x14ac:dyDescent="0.3">
      <c r="D15" s="6" t="s">
        <v>47</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67</v>
      </c>
      <c r="E21" s="12">
        <v>8</v>
      </c>
      <c r="F21" s="7" t="s">
        <v>35</v>
      </c>
      <c r="G21" s="13">
        <v>50</v>
      </c>
      <c r="H21" s="15">
        <f t="shared" si="0"/>
        <v>400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9874.6491532</v>
      </c>
    </row>
    <row r="29" spans="2:8" x14ac:dyDescent="0.3">
      <c r="E29" s="21"/>
      <c r="F29" s="22"/>
      <c r="G29" s="23"/>
      <c r="H29" s="24"/>
    </row>
    <row r="30" spans="2:8" x14ac:dyDescent="0.3">
      <c r="C30" s="12" t="s">
        <v>39</v>
      </c>
      <c r="E30" s="21"/>
      <c r="F30" s="22"/>
      <c r="G30" s="23"/>
      <c r="H30" s="24">
        <f>SUBTOTAL(9,H6:H29)</f>
        <v>11616.508814479999</v>
      </c>
    </row>
    <row r="31" spans="2:8" x14ac:dyDescent="0.3">
      <c r="F31" s="7"/>
      <c r="G31" s="13"/>
      <c r="H31" s="15">
        <f t="shared" si="0"/>
        <v>0</v>
      </c>
    </row>
    <row r="32" spans="2:8" x14ac:dyDescent="0.3">
      <c r="B32" s="12" t="s">
        <v>40</v>
      </c>
      <c r="E32" s="38">
        <f>VLOOKUP($A$4,zone_lu,5)</f>
        <v>0.15</v>
      </c>
      <c r="F32" s="7"/>
      <c r="G32" s="13"/>
      <c r="H32" s="15">
        <f>ROUND(H30*E32,0)</f>
        <v>1742</v>
      </c>
    </row>
    <row r="33" spans="1:9" x14ac:dyDescent="0.3">
      <c r="E33" s="38"/>
      <c r="F33" s="7"/>
      <c r="G33" s="13"/>
      <c r="H33" s="15"/>
    </row>
    <row r="34" spans="1:9" x14ac:dyDescent="0.3">
      <c r="B34" s="12" t="s">
        <v>60</v>
      </c>
      <c r="E34" s="38">
        <f>VLOOKUP($A$4,zone_lu,6)</f>
        <v>0.1</v>
      </c>
      <c r="F34" s="7"/>
      <c r="G34" s="13"/>
      <c r="H34" s="15">
        <f>ROUND(SUM(H30:H33)*E34,0)</f>
        <v>1336</v>
      </c>
    </row>
    <row r="35" spans="1:9" x14ac:dyDescent="0.3">
      <c r="E35" s="38"/>
      <c r="F35" s="7"/>
      <c r="G35" s="13"/>
      <c r="H35" s="15"/>
    </row>
    <row r="36" spans="1:9" x14ac:dyDescent="0.3">
      <c r="B36" t="s">
        <v>74</v>
      </c>
      <c r="E36" s="38">
        <f>VLOOKUP($A$4,zone_lu,7)</f>
        <v>1.2500000000000001E-2</v>
      </c>
      <c r="F36" s="7"/>
      <c r="G36" s="13"/>
      <c r="H36" s="15">
        <f>ROUND(SUM(H30:H35)*E36,0)</f>
        <v>184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14878.508814479999</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27</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715</v>
      </c>
      <c r="H14" s="15">
        <f t="shared" si="0"/>
        <v>5720</v>
      </c>
    </row>
    <row r="15" spans="1:15" ht="28.8" x14ac:dyDescent="0.3">
      <c r="D15" s="6" t="s">
        <v>47</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67</v>
      </c>
      <c r="E21" s="12">
        <v>8</v>
      </c>
      <c r="F21" s="7" t="s">
        <v>35</v>
      </c>
      <c r="G21" s="13">
        <v>50</v>
      </c>
      <c r="H21" s="15">
        <f t="shared" si="0"/>
        <v>400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9874.6491532</v>
      </c>
    </row>
    <row r="29" spans="2:8" x14ac:dyDescent="0.3">
      <c r="E29" s="21"/>
      <c r="F29" s="22"/>
      <c r="G29" s="23"/>
      <c r="H29" s="24"/>
    </row>
    <row r="30" spans="2:8" x14ac:dyDescent="0.3">
      <c r="C30" s="12" t="s">
        <v>39</v>
      </c>
      <c r="E30" s="21"/>
      <c r="F30" s="22"/>
      <c r="G30" s="23"/>
      <c r="H30" s="24">
        <f>SUBTOTAL(9,H6:H29)</f>
        <v>11616.508814479999</v>
      </c>
    </row>
    <row r="31" spans="2:8" x14ac:dyDescent="0.3">
      <c r="F31" s="7"/>
      <c r="G31" s="13"/>
      <c r="H31" s="15">
        <f t="shared" si="0"/>
        <v>0</v>
      </c>
    </row>
    <row r="32" spans="2:8" x14ac:dyDescent="0.3">
      <c r="B32" s="12" t="s">
        <v>40</v>
      </c>
      <c r="E32" s="38">
        <f>VLOOKUP($A$4,zone_lu,5)</f>
        <v>0.15</v>
      </c>
      <c r="F32" s="7"/>
      <c r="G32" s="13"/>
      <c r="H32" s="15">
        <f>ROUND(H30*E32,0)</f>
        <v>1742</v>
      </c>
    </row>
    <row r="33" spans="1:9" x14ac:dyDescent="0.3">
      <c r="E33" s="38"/>
      <c r="F33" s="7"/>
      <c r="G33" s="13"/>
      <c r="H33" s="15"/>
    </row>
    <row r="34" spans="1:9" x14ac:dyDescent="0.3">
      <c r="B34" s="12" t="s">
        <v>60</v>
      </c>
      <c r="E34" s="38">
        <f>VLOOKUP($A$4,zone_lu,6)</f>
        <v>0.1</v>
      </c>
      <c r="F34" s="7"/>
      <c r="G34" s="13"/>
      <c r="H34" s="15">
        <f>ROUND(SUM(H30:H33)*E34,0)</f>
        <v>1336</v>
      </c>
    </row>
    <row r="35" spans="1:9" x14ac:dyDescent="0.3">
      <c r="E35" s="38"/>
      <c r="F35" s="7"/>
      <c r="G35" s="13"/>
      <c r="H35" s="15"/>
    </row>
    <row r="36" spans="1:9" x14ac:dyDescent="0.3">
      <c r="B36" t="s">
        <v>74</v>
      </c>
      <c r="E36" s="38">
        <f>VLOOKUP($A$4,zone_lu,7)</f>
        <v>1.2500000000000001E-2</v>
      </c>
      <c r="F36" s="7"/>
      <c r="G36" s="13"/>
      <c r="H36" s="15">
        <f>ROUND(SUM(H30:H35)*E36,0)</f>
        <v>184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14878.508814479999</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3:J9"/>
  <sheetViews>
    <sheetView showGridLines="0" zoomScale="90" zoomScaleNormal="90" workbookViewId="0">
      <selection activeCell="A47" sqref="A47"/>
    </sheetView>
  </sheetViews>
  <sheetFormatPr defaultRowHeight="14.4" x14ac:dyDescent="0.3"/>
  <cols>
    <col min="3" max="3" width="39" customWidth="1"/>
  </cols>
  <sheetData>
    <row r="3" spans="2:10" x14ac:dyDescent="0.3">
      <c r="B3" t="s">
        <v>55</v>
      </c>
      <c r="E3" t="s">
        <v>32</v>
      </c>
      <c r="F3" t="s">
        <v>56</v>
      </c>
      <c r="G3" t="s">
        <v>57</v>
      </c>
      <c r="H3" t="s">
        <v>73</v>
      </c>
      <c r="I3" t="s">
        <v>58</v>
      </c>
      <c r="J3" t="s">
        <v>72</v>
      </c>
    </row>
    <row r="4" spans="2:10" x14ac:dyDescent="0.3">
      <c r="B4">
        <v>3</v>
      </c>
      <c r="C4" t="s">
        <v>59</v>
      </c>
      <c r="E4" s="44">
        <v>58.866228829999997</v>
      </c>
      <c r="F4" s="45">
        <v>0.15</v>
      </c>
      <c r="G4" s="45">
        <v>0.1</v>
      </c>
      <c r="H4" s="46">
        <v>1.2500000000000001E-2</v>
      </c>
      <c r="I4" s="45">
        <v>0</v>
      </c>
      <c r="J4" s="45">
        <v>0.18</v>
      </c>
    </row>
    <row r="5" spans="2:10" x14ac:dyDescent="0.3">
      <c r="B5">
        <v>4</v>
      </c>
      <c r="C5" t="s">
        <v>59</v>
      </c>
      <c r="E5" s="44">
        <v>58.866228829999997</v>
      </c>
      <c r="F5" s="45">
        <v>0.15</v>
      </c>
      <c r="G5" s="45">
        <v>0.1</v>
      </c>
      <c r="H5" s="46">
        <v>1.2500000000000001E-2</v>
      </c>
      <c r="I5" s="45">
        <v>0</v>
      </c>
      <c r="J5" s="45">
        <v>0.18</v>
      </c>
    </row>
    <row r="6" spans="2:10" x14ac:dyDescent="0.3">
      <c r="B6">
        <v>6</v>
      </c>
      <c r="C6" t="s">
        <v>59</v>
      </c>
      <c r="E6" s="44">
        <v>58.866228829999997</v>
      </c>
      <c r="F6" s="45">
        <v>0.15</v>
      </c>
      <c r="G6" s="45">
        <v>0.1</v>
      </c>
      <c r="H6" s="46">
        <v>1.2500000000000001E-2</v>
      </c>
      <c r="I6" s="45">
        <v>0</v>
      </c>
      <c r="J6" s="45">
        <v>0.18</v>
      </c>
    </row>
    <row r="7" spans="2:10" x14ac:dyDescent="0.3">
      <c r="B7">
        <v>9</v>
      </c>
      <c r="C7" t="s">
        <v>59</v>
      </c>
      <c r="E7" s="44">
        <v>58.866228829999997</v>
      </c>
      <c r="F7" s="45">
        <v>0.15</v>
      </c>
      <c r="G7" s="45">
        <v>0.1</v>
      </c>
      <c r="H7" s="46">
        <v>1.2500000000000001E-2</v>
      </c>
      <c r="I7" s="45">
        <v>0</v>
      </c>
      <c r="J7" s="45">
        <v>0.18</v>
      </c>
    </row>
    <row r="8" spans="2:10" x14ac:dyDescent="0.3">
      <c r="B8">
        <v>10</v>
      </c>
      <c r="C8" t="s">
        <v>59</v>
      </c>
      <c r="E8" s="44">
        <v>58.866228829999997</v>
      </c>
      <c r="F8" s="45">
        <v>0.15</v>
      </c>
      <c r="G8" s="45">
        <v>0.1</v>
      </c>
      <c r="H8" s="46">
        <v>1.2500000000000001E-2</v>
      </c>
      <c r="I8" s="45">
        <v>0</v>
      </c>
      <c r="J8" s="45">
        <v>0.18</v>
      </c>
    </row>
    <row r="9" spans="2:10" x14ac:dyDescent="0.3">
      <c r="B9">
        <v>12</v>
      </c>
      <c r="C9" t="s">
        <v>59</v>
      </c>
      <c r="E9" s="44">
        <v>58.866228829999997</v>
      </c>
      <c r="F9" s="45">
        <v>0.15</v>
      </c>
      <c r="G9" s="45">
        <v>0.1</v>
      </c>
      <c r="H9" s="46">
        <v>1.2500000000000001E-2</v>
      </c>
      <c r="I9" s="45">
        <v>0</v>
      </c>
      <c r="J9" s="45">
        <v>0.18</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27</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715</v>
      </c>
      <c r="H14" s="15">
        <f t="shared" si="0"/>
        <v>5720</v>
      </c>
    </row>
    <row r="15" spans="1:15" ht="28.8" x14ac:dyDescent="0.3">
      <c r="D15" s="6" t="s">
        <v>47</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67</v>
      </c>
      <c r="E21" s="12">
        <v>8</v>
      </c>
      <c r="F21" s="7" t="s">
        <v>35</v>
      </c>
      <c r="G21" s="13">
        <v>50</v>
      </c>
      <c r="H21" s="15">
        <f t="shared" si="0"/>
        <v>400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9874.6491532</v>
      </c>
    </row>
    <row r="29" spans="2:8" x14ac:dyDescent="0.3">
      <c r="E29" s="21"/>
      <c r="F29" s="22"/>
      <c r="G29" s="23"/>
      <c r="H29" s="24"/>
    </row>
    <row r="30" spans="2:8" x14ac:dyDescent="0.3">
      <c r="C30" s="12" t="s">
        <v>39</v>
      </c>
      <c r="E30" s="21"/>
      <c r="F30" s="22"/>
      <c r="G30" s="23"/>
      <c r="H30" s="24">
        <f>SUBTOTAL(9,H6:H29)</f>
        <v>11616.508814479999</v>
      </c>
    </row>
    <row r="31" spans="2:8" x14ac:dyDescent="0.3">
      <c r="F31" s="7"/>
      <c r="G31" s="13"/>
      <c r="H31" s="15">
        <f t="shared" si="0"/>
        <v>0</v>
      </c>
    </row>
    <row r="32" spans="2:8" x14ac:dyDescent="0.3">
      <c r="B32" s="12" t="s">
        <v>40</v>
      </c>
      <c r="E32" s="38">
        <f>VLOOKUP($A$4,zone_lu,5)</f>
        <v>0.15</v>
      </c>
      <c r="F32" s="7"/>
      <c r="G32" s="13"/>
      <c r="H32" s="15">
        <f>ROUND(H30*E32,0)</f>
        <v>1742</v>
      </c>
    </row>
    <row r="33" spans="1:9" x14ac:dyDescent="0.3">
      <c r="E33" s="38"/>
      <c r="F33" s="7"/>
      <c r="G33" s="13"/>
      <c r="H33" s="15"/>
    </row>
    <row r="34" spans="1:9" x14ac:dyDescent="0.3">
      <c r="B34" s="12" t="s">
        <v>60</v>
      </c>
      <c r="E34" s="38">
        <f>VLOOKUP($A$4,zone_lu,6)</f>
        <v>0.1</v>
      </c>
      <c r="F34" s="7"/>
      <c r="G34" s="13"/>
      <c r="H34" s="15">
        <f>ROUND(SUM(H30:H33)*E34,0)</f>
        <v>1336</v>
      </c>
    </row>
    <row r="35" spans="1:9" x14ac:dyDescent="0.3">
      <c r="E35" s="38"/>
      <c r="F35" s="7"/>
      <c r="G35" s="13"/>
      <c r="H35" s="15"/>
    </row>
    <row r="36" spans="1:9" x14ac:dyDescent="0.3">
      <c r="B36" t="s">
        <v>74</v>
      </c>
      <c r="E36" s="38">
        <f>VLOOKUP($A$4,zone_lu,7)</f>
        <v>1.2500000000000001E-2</v>
      </c>
      <c r="F36" s="7"/>
      <c r="G36" s="13"/>
      <c r="H36" s="15">
        <f>ROUND(SUM(H30:H35)*E36,0)</f>
        <v>184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14878.508814479999</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27</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715</v>
      </c>
      <c r="H14" s="15">
        <f t="shared" si="0"/>
        <v>5720</v>
      </c>
    </row>
    <row r="15" spans="1:15" ht="28.8" x14ac:dyDescent="0.3">
      <c r="D15" s="6" t="s">
        <v>47</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67</v>
      </c>
      <c r="E21" s="12">
        <v>8</v>
      </c>
      <c r="F21" s="7" t="s">
        <v>35</v>
      </c>
      <c r="G21" s="13">
        <v>50</v>
      </c>
      <c r="H21" s="15">
        <f t="shared" si="0"/>
        <v>400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9874.6491532</v>
      </c>
    </row>
    <row r="29" spans="2:8" x14ac:dyDescent="0.3">
      <c r="E29" s="21"/>
      <c r="F29" s="22"/>
      <c r="G29" s="23"/>
      <c r="H29" s="24"/>
    </row>
    <row r="30" spans="2:8" x14ac:dyDescent="0.3">
      <c r="C30" s="12" t="s">
        <v>39</v>
      </c>
      <c r="E30" s="21"/>
      <c r="F30" s="22"/>
      <c r="G30" s="23"/>
      <c r="H30" s="24">
        <f>SUBTOTAL(9,H6:H29)</f>
        <v>11616.508814479999</v>
      </c>
    </row>
    <row r="31" spans="2:8" x14ac:dyDescent="0.3">
      <c r="F31" s="7"/>
      <c r="G31" s="13"/>
      <c r="H31" s="15">
        <f t="shared" si="0"/>
        <v>0</v>
      </c>
    </row>
    <row r="32" spans="2:8" x14ac:dyDescent="0.3">
      <c r="B32" s="12" t="s">
        <v>40</v>
      </c>
      <c r="E32" s="38">
        <f>VLOOKUP($A$4,zone_lu,5)</f>
        <v>0.15</v>
      </c>
      <c r="F32" s="7"/>
      <c r="G32" s="13"/>
      <c r="H32" s="15">
        <f>ROUND(H30*E32,0)</f>
        <v>1742</v>
      </c>
    </row>
    <row r="33" spans="1:9" x14ac:dyDescent="0.3">
      <c r="E33" s="38"/>
      <c r="F33" s="7"/>
      <c r="G33" s="13"/>
      <c r="H33" s="15"/>
    </row>
    <row r="34" spans="1:9" x14ac:dyDescent="0.3">
      <c r="B34" s="12" t="s">
        <v>60</v>
      </c>
      <c r="E34" s="38">
        <f>VLOOKUP($A$4,zone_lu,6)</f>
        <v>0.1</v>
      </c>
      <c r="F34" s="7"/>
      <c r="G34" s="13"/>
      <c r="H34" s="15">
        <f>ROUND(SUM(H30:H33)*E34,0)</f>
        <v>1336</v>
      </c>
    </row>
    <row r="35" spans="1:9" x14ac:dyDescent="0.3">
      <c r="E35" s="38"/>
      <c r="F35" s="7"/>
      <c r="G35" s="13"/>
      <c r="H35" s="15"/>
    </row>
    <row r="36" spans="1:9" x14ac:dyDescent="0.3">
      <c r="B36" t="s">
        <v>74</v>
      </c>
      <c r="E36" s="38">
        <f>VLOOKUP($A$4,zone_lu,7)</f>
        <v>1.2500000000000001E-2</v>
      </c>
      <c r="F36" s="7"/>
      <c r="G36" s="13"/>
      <c r="H36" s="15">
        <f>ROUND(SUM(H30:H35)*E36,0)</f>
        <v>184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14878.508814479999</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27</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715</v>
      </c>
      <c r="H14" s="15">
        <f t="shared" si="0"/>
        <v>5720</v>
      </c>
    </row>
    <row r="15" spans="1:15" ht="28.8" x14ac:dyDescent="0.3">
      <c r="D15" s="6" t="s">
        <v>47</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67</v>
      </c>
      <c r="E21" s="12">
        <v>8</v>
      </c>
      <c r="F21" s="7" t="s">
        <v>35</v>
      </c>
      <c r="G21" s="13">
        <v>50</v>
      </c>
      <c r="H21" s="15">
        <f t="shared" si="0"/>
        <v>400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9874.6491532</v>
      </c>
    </row>
    <row r="29" spans="2:8" x14ac:dyDescent="0.3">
      <c r="E29" s="21"/>
      <c r="F29" s="22"/>
      <c r="G29" s="23"/>
      <c r="H29" s="24"/>
    </row>
    <row r="30" spans="2:8" x14ac:dyDescent="0.3">
      <c r="C30" s="12" t="s">
        <v>39</v>
      </c>
      <c r="E30" s="21"/>
      <c r="F30" s="22"/>
      <c r="G30" s="23"/>
      <c r="H30" s="24">
        <f>SUBTOTAL(9,H6:H29)</f>
        <v>11616.508814479999</v>
      </c>
    </row>
    <row r="31" spans="2:8" x14ac:dyDescent="0.3">
      <c r="F31" s="7"/>
      <c r="G31" s="13"/>
      <c r="H31" s="15">
        <f t="shared" si="0"/>
        <v>0</v>
      </c>
    </row>
    <row r="32" spans="2:8" x14ac:dyDescent="0.3">
      <c r="B32" s="12" t="s">
        <v>40</v>
      </c>
      <c r="E32" s="38">
        <f>VLOOKUP($A$4,zone_lu,5)</f>
        <v>0.15</v>
      </c>
      <c r="F32" s="7"/>
      <c r="G32" s="13"/>
      <c r="H32" s="15">
        <f>ROUND(H30*E32,0)</f>
        <v>1742</v>
      </c>
    </row>
    <row r="33" spans="1:9" x14ac:dyDescent="0.3">
      <c r="E33" s="38"/>
      <c r="F33" s="7"/>
      <c r="G33" s="13"/>
      <c r="H33" s="15"/>
    </row>
    <row r="34" spans="1:9" x14ac:dyDescent="0.3">
      <c r="B34" s="12" t="s">
        <v>60</v>
      </c>
      <c r="E34" s="38">
        <f>VLOOKUP($A$4,zone_lu,6)</f>
        <v>0.1</v>
      </c>
      <c r="F34" s="7"/>
      <c r="G34" s="13"/>
      <c r="H34" s="15">
        <f>ROUND(SUM(H30:H33)*E34,0)</f>
        <v>1336</v>
      </c>
    </row>
    <row r="35" spans="1:9" x14ac:dyDescent="0.3">
      <c r="E35" s="38"/>
      <c r="F35" s="7"/>
      <c r="G35" s="13"/>
      <c r="H35" s="15"/>
    </row>
    <row r="36" spans="1:9" x14ac:dyDescent="0.3">
      <c r="B36" t="s">
        <v>74</v>
      </c>
      <c r="E36" s="38">
        <f>VLOOKUP($A$4,zone_lu,7)</f>
        <v>1.2500000000000001E-2</v>
      </c>
      <c r="F36" s="7"/>
      <c r="G36" s="13"/>
      <c r="H36" s="15">
        <f>ROUND(SUM(H30:H35)*E36,0)</f>
        <v>184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14878.508814479999</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65"/>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c r="F8" s="7"/>
      <c r="G8" s="3"/>
      <c r="H8" s="36" t="s">
        <v>71</v>
      </c>
    </row>
    <row r="9" spans="1:15" x14ac:dyDescent="0.3">
      <c r="D9" s="12" t="s">
        <v>34</v>
      </c>
      <c r="E9"/>
      <c r="F9" s="7"/>
      <c r="G9" s="3"/>
      <c r="H9" s="4"/>
    </row>
    <row r="10" spans="1:15" x14ac:dyDescent="0.3">
      <c r="E10"/>
      <c r="F10" s="7"/>
      <c r="G10" s="4"/>
      <c r="H10" s="4"/>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30" t="s">
        <v>44</v>
      </c>
      <c r="E14" s="30">
        <v>8</v>
      </c>
      <c r="F14" s="31" t="s">
        <v>37</v>
      </c>
      <c r="G14" s="20">
        <v>1200</v>
      </c>
      <c r="H14" s="32">
        <f t="shared" si="0"/>
        <v>9600</v>
      </c>
    </row>
    <row r="15" spans="1:15" ht="28.8" x14ac:dyDescent="0.3">
      <c r="D15" s="6" t="s">
        <v>51</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20886.622882999996</v>
      </c>
    </row>
    <row r="29" spans="2:8" x14ac:dyDescent="0.3">
      <c r="E29" s="21"/>
      <c r="F29" s="22"/>
      <c r="G29" s="23"/>
      <c r="H29" s="24"/>
    </row>
    <row r="30" spans="2:8" x14ac:dyDescent="0.3">
      <c r="C30" s="12" t="s">
        <v>39</v>
      </c>
      <c r="E30" s="21"/>
      <c r="F30" s="22"/>
      <c r="G30" s="23"/>
      <c r="H30" s="24">
        <f>SUBTOTAL(9,H6:H29)</f>
        <v>20886.622882999996</v>
      </c>
    </row>
    <row r="31" spans="2:8" x14ac:dyDescent="0.3">
      <c r="F31" s="7"/>
      <c r="G31" s="13"/>
      <c r="H31" s="15">
        <f t="shared" si="0"/>
        <v>0</v>
      </c>
    </row>
    <row r="32" spans="2:8" x14ac:dyDescent="0.3">
      <c r="B32" s="12" t="s">
        <v>40</v>
      </c>
      <c r="E32" s="38">
        <f>ROUND(VLOOKUP($A$4,zone_lu,5)*0.6,2)</f>
        <v>0.09</v>
      </c>
      <c r="F32" s="7"/>
      <c r="G32" s="13"/>
      <c r="H32" s="15">
        <f>ROUND(H30*E32,0)</f>
        <v>1880</v>
      </c>
    </row>
    <row r="33" spans="1:9" x14ac:dyDescent="0.3">
      <c r="E33" s="38"/>
      <c r="F33" s="7"/>
      <c r="G33" s="13"/>
      <c r="H33" s="15"/>
    </row>
    <row r="34" spans="1:9" x14ac:dyDescent="0.3">
      <c r="B34" s="12" t="s">
        <v>60</v>
      </c>
      <c r="E34" s="38">
        <f>ROUND(VLOOKUP($A$4,zone_lu,6)*0.4,2)</f>
        <v>0.04</v>
      </c>
      <c r="F34" s="7"/>
      <c r="G34" s="13"/>
      <c r="H34" s="15">
        <f>ROUND(SUM(H30:H33)*E34,0)</f>
        <v>911</v>
      </c>
    </row>
    <row r="35" spans="1:9" x14ac:dyDescent="0.3">
      <c r="E35" s="38"/>
      <c r="F35" s="7"/>
      <c r="G35" s="13"/>
      <c r="H35" s="15"/>
    </row>
    <row r="36" spans="1:9" x14ac:dyDescent="0.3">
      <c r="B36" t="s">
        <v>74</v>
      </c>
      <c r="E36" s="38">
        <f>VLOOKUP($A$4,zone_lu,7)</f>
        <v>1.2500000000000001E-2</v>
      </c>
      <c r="F36" s="7"/>
      <c r="G36" s="13"/>
      <c r="H36" s="15">
        <f>ROUND(SUM(H30:H35)*E36,0)</f>
        <v>296</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23973.622882999996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30" t="s">
        <v>44</v>
      </c>
      <c r="E14" s="30">
        <v>8</v>
      </c>
      <c r="F14" s="31" t="s">
        <v>37</v>
      </c>
      <c r="G14" s="20">
        <v>1200</v>
      </c>
      <c r="H14" s="32">
        <f t="shared" si="0"/>
        <v>9600</v>
      </c>
    </row>
    <row r="15" spans="1:15" ht="28.8" x14ac:dyDescent="0.3">
      <c r="D15" s="6" t="s">
        <v>51</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20886.622882999996</v>
      </c>
    </row>
    <row r="29" spans="2:8" x14ac:dyDescent="0.3">
      <c r="E29" s="21"/>
      <c r="F29" s="22"/>
      <c r="G29" s="23"/>
      <c r="H29" s="24"/>
    </row>
    <row r="30" spans="2:8" x14ac:dyDescent="0.3">
      <c r="C30" s="12" t="s">
        <v>39</v>
      </c>
      <c r="E30" s="21"/>
      <c r="F30" s="22"/>
      <c r="G30" s="23"/>
      <c r="H30" s="24">
        <f>SUBTOTAL(9,H6:H29)</f>
        <v>20886.622882999996</v>
      </c>
    </row>
    <row r="31" spans="2:8" x14ac:dyDescent="0.3">
      <c r="F31" s="7"/>
      <c r="G31" s="13"/>
      <c r="H31" s="15">
        <f t="shared" si="0"/>
        <v>0</v>
      </c>
    </row>
    <row r="32" spans="2:8" x14ac:dyDescent="0.3">
      <c r="B32" s="12" t="s">
        <v>40</v>
      </c>
      <c r="E32" s="38">
        <f>ROUND(VLOOKUP($A$4,zone_lu,5)*0.6,2)</f>
        <v>0.09</v>
      </c>
      <c r="F32" s="7"/>
      <c r="G32" s="13"/>
      <c r="H32" s="15">
        <f>ROUND(H30*E32,0)</f>
        <v>1880</v>
      </c>
    </row>
    <row r="33" spans="1:9" x14ac:dyDescent="0.3">
      <c r="E33" s="38"/>
      <c r="F33" s="7"/>
      <c r="G33" s="13"/>
      <c r="H33" s="15"/>
    </row>
    <row r="34" spans="1:9" x14ac:dyDescent="0.3">
      <c r="B34" s="12" t="s">
        <v>60</v>
      </c>
      <c r="E34" s="38">
        <f>ROUND(VLOOKUP($A$4,zone_lu,6)*0.4,2)</f>
        <v>0.04</v>
      </c>
      <c r="F34" s="7"/>
      <c r="G34" s="13"/>
      <c r="H34" s="15">
        <f>ROUND(SUM(H30:H33)*E34,0)</f>
        <v>911</v>
      </c>
    </row>
    <row r="35" spans="1:9" x14ac:dyDescent="0.3">
      <c r="E35" s="38"/>
      <c r="F35" s="7"/>
      <c r="G35" s="13"/>
      <c r="H35" s="15"/>
    </row>
    <row r="36" spans="1:9" x14ac:dyDescent="0.3">
      <c r="B36" t="s">
        <v>74</v>
      </c>
      <c r="E36" s="38">
        <f>VLOOKUP($A$4,zone_lu,7)</f>
        <v>1.2500000000000001E-2</v>
      </c>
      <c r="F36" s="7"/>
      <c r="G36" s="13"/>
      <c r="H36" s="15">
        <f>ROUND(SUM(H30:H35)*E36,0)</f>
        <v>296</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23973.622882999996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30" t="s">
        <v>44</v>
      </c>
      <c r="E14" s="30">
        <v>8</v>
      </c>
      <c r="F14" s="31" t="s">
        <v>37</v>
      </c>
      <c r="G14" s="20">
        <v>1200</v>
      </c>
      <c r="H14" s="32">
        <f t="shared" si="0"/>
        <v>9600</v>
      </c>
    </row>
    <row r="15" spans="1:15" ht="28.8" x14ac:dyDescent="0.3">
      <c r="D15" s="6" t="s">
        <v>51</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20886.622882999996</v>
      </c>
    </row>
    <row r="29" spans="2:8" x14ac:dyDescent="0.3">
      <c r="E29" s="21"/>
      <c r="F29" s="22"/>
      <c r="G29" s="23"/>
      <c r="H29" s="24"/>
    </row>
    <row r="30" spans="2:8" x14ac:dyDescent="0.3">
      <c r="C30" s="12" t="s">
        <v>39</v>
      </c>
      <c r="E30" s="21"/>
      <c r="F30" s="22"/>
      <c r="G30" s="23"/>
      <c r="H30" s="24">
        <f>SUBTOTAL(9,H6:H29)</f>
        <v>20886.622882999996</v>
      </c>
    </row>
    <row r="31" spans="2:8" x14ac:dyDescent="0.3">
      <c r="F31" s="7"/>
      <c r="G31" s="13"/>
      <c r="H31" s="15">
        <f t="shared" si="0"/>
        <v>0</v>
      </c>
    </row>
    <row r="32" spans="2:8" x14ac:dyDescent="0.3">
      <c r="B32" s="12" t="s">
        <v>40</v>
      </c>
      <c r="E32" s="38">
        <f>ROUND(VLOOKUP($A$4,zone_lu,5)*0.6,2)</f>
        <v>0.09</v>
      </c>
      <c r="F32" s="7"/>
      <c r="G32" s="13"/>
      <c r="H32" s="15">
        <f>ROUND(H30*E32,0)</f>
        <v>1880</v>
      </c>
    </row>
    <row r="33" spans="1:9" x14ac:dyDescent="0.3">
      <c r="E33" s="38"/>
      <c r="F33" s="7"/>
      <c r="G33" s="13"/>
      <c r="H33" s="15"/>
    </row>
    <row r="34" spans="1:9" x14ac:dyDescent="0.3">
      <c r="B34" s="12" t="s">
        <v>60</v>
      </c>
      <c r="E34" s="38">
        <f>ROUND(VLOOKUP($A$4,zone_lu,6)*0.4,2)</f>
        <v>0.04</v>
      </c>
      <c r="F34" s="7"/>
      <c r="G34" s="13"/>
      <c r="H34" s="15">
        <f>ROUND(SUM(H30:H33)*E34,0)</f>
        <v>911</v>
      </c>
    </row>
    <row r="35" spans="1:9" x14ac:dyDescent="0.3">
      <c r="E35" s="38"/>
      <c r="F35" s="7"/>
      <c r="G35" s="13"/>
      <c r="H35" s="15"/>
    </row>
    <row r="36" spans="1:9" x14ac:dyDescent="0.3">
      <c r="B36" t="s">
        <v>74</v>
      </c>
      <c r="E36" s="38">
        <f>VLOOKUP($A$4,zone_lu,7)</f>
        <v>1.2500000000000001E-2</v>
      </c>
      <c r="F36" s="7"/>
      <c r="G36" s="13"/>
      <c r="H36" s="15">
        <f>ROUND(SUM(H30:H35)*E36,0)</f>
        <v>296</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23973.622882999996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30" t="s">
        <v>44</v>
      </c>
      <c r="E14" s="30">
        <v>8</v>
      </c>
      <c r="F14" s="31" t="s">
        <v>37</v>
      </c>
      <c r="G14" s="20">
        <v>1200</v>
      </c>
      <c r="H14" s="32">
        <f t="shared" si="0"/>
        <v>9600</v>
      </c>
    </row>
    <row r="15" spans="1:15" ht="28.8" x14ac:dyDescent="0.3">
      <c r="D15" s="6" t="s">
        <v>51</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20886.622882999996</v>
      </c>
    </row>
    <row r="29" spans="2:8" x14ac:dyDescent="0.3">
      <c r="E29" s="21"/>
      <c r="F29" s="22"/>
      <c r="G29" s="23"/>
      <c r="H29" s="24"/>
    </row>
    <row r="30" spans="2:8" x14ac:dyDescent="0.3">
      <c r="C30" s="12" t="s">
        <v>39</v>
      </c>
      <c r="E30" s="21"/>
      <c r="F30" s="22"/>
      <c r="G30" s="23"/>
      <c r="H30" s="24">
        <f>SUBTOTAL(9,H6:H29)</f>
        <v>20886.622882999996</v>
      </c>
    </row>
    <row r="31" spans="2:8" x14ac:dyDescent="0.3">
      <c r="F31" s="7"/>
      <c r="G31" s="13"/>
      <c r="H31" s="15">
        <f t="shared" si="0"/>
        <v>0</v>
      </c>
    </row>
    <row r="32" spans="2:8" x14ac:dyDescent="0.3">
      <c r="B32" s="12" t="s">
        <v>40</v>
      </c>
      <c r="E32" s="38">
        <f>ROUND(VLOOKUP($A$4,zone_lu,5)*0.6,2)</f>
        <v>0.09</v>
      </c>
      <c r="F32" s="7"/>
      <c r="G32" s="13"/>
      <c r="H32" s="15">
        <f>ROUND(H30*E32,0)</f>
        <v>1880</v>
      </c>
    </row>
    <row r="33" spans="1:9" x14ac:dyDescent="0.3">
      <c r="E33" s="38"/>
      <c r="F33" s="7"/>
      <c r="G33" s="13"/>
      <c r="H33" s="15"/>
    </row>
    <row r="34" spans="1:9" x14ac:dyDescent="0.3">
      <c r="B34" s="12" t="s">
        <v>60</v>
      </c>
      <c r="E34" s="38">
        <f>ROUND(VLOOKUP($A$4,zone_lu,6)*0.4,2)</f>
        <v>0.04</v>
      </c>
      <c r="F34" s="7"/>
      <c r="G34" s="13"/>
      <c r="H34" s="15">
        <f>ROUND(SUM(H30:H33)*E34,0)</f>
        <v>911</v>
      </c>
    </row>
    <row r="35" spans="1:9" x14ac:dyDescent="0.3">
      <c r="E35" s="38"/>
      <c r="F35" s="7"/>
      <c r="G35" s="13"/>
      <c r="H35" s="15"/>
    </row>
    <row r="36" spans="1:9" x14ac:dyDescent="0.3">
      <c r="B36" t="s">
        <v>74</v>
      </c>
      <c r="E36" s="38">
        <f>VLOOKUP($A$4,zone_lu,7)</f>
        <v>1.2500000000000001E-2</v>
      </c>
      <c r="F36" s="7"/>
      <c r="G36" s="13"/>
      <c r="H36" s="15">
        <f>ROUND(SUM(H30:H35)*E36,0)</f>
        <v>296</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23973.622882999996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30" t="s">
        <v>44</v>
      </c>
      <c r="E14" s="30">
        <v>8</v>
      </c>
      <c r="F14" s="31" t="s">
        <v>37</v>
      </c>
      <c r="G14" s="20">
        <v>1200</v>
      </c>
      <c r="H14" s="32">
        <f t="shared" si="0"/>
        <v>9600</v>
      </c>
    </row>
    <row r="15" spans="1:15" ht="28.8" x14ac:dyDescent="0.3">
      <c r="D15" s="6" t="s">
        <v>51</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20886.622882999996</v>
      </c>
    </row>
    <row r="29" spans="2:8" x14ac:dyDescent="0.3">
      <c r="E29" s="21"/>
      <c r="F29" s="22"/>
      <c r="G29" s="23"/>
      <c r="H29" s="24"/>
    </row>
    <row r="30" spans="2:8" x14ac:dyDescent="0.3">
      <c r="C30" s="12" t="s">
        <v>39</v>
      </c>
      <c r="E30" s="21"/>
      <c r="F30" s="22"/>
      <c r="G30" s="23"/>
      <c r="H30" s="24">
        <f>SUBTOTAL(9,H6:H29)</f>
        <v>20886.622882999996</v>
      </c>
    </row>
    <row r="31" spans="2:8" x14ac:dyDescent="0.3">
      <c r="F31" s="7"/>
      <c r="G31" s="13"/>
      <c r="H31" s="15">
        <f t="shared" si="0"/>
        <v>0</v>
      </c>
    </row>
    <row r="32" spans="2:8" x14ac:dyDescent="0.3">
      <c r="B32" s="12" t="s">
        <v>40</v>
      </c>
      <c r="E32" s="38">
        <f>ROUND(VLOOKUP($A$4,zone_lu,5)*0.6,2)</f>
        <v>0.09</v>
      </c>
      <c r="F32" s="7"/>
      <c r="G32" s="13"/>
      <c r="H32" s="15">
        <f>ROUND(H30*E32,0)</f>
        <v>1880</v>
      </c>
    </row>
    <row r="33" spans="1:9" x14ac:dyDescent="0.3">
      <c r="E33" s="38"/>
      <c r="F33" s="7"/>
      <c r="G33" s="13"/>
      <c r="H33" s="15"/>
    </row>
    <row r="34" spans="1:9" x14ac:dyDescent="0.3">
      <c r="B34" s="12" t="s">
        <v>60</v>
      </c>
      <c r="E34" s="38">
        <f>ROUND(VLOOKUP($A$4,zone_lu,6)*0.4,2)</f>
        <v>0.04</v>
      </c>
      <c r="F34" s="7"/>
      <c r="G34" s="13"/>
      <c r="H34" s="15">
        <f>ROUND(SUM(H30:H33)*E34,0)</f>
        <v>911</v>
      </c>
    </row>
    <row r="35" spans="1:9" x14ac:dyDescent="0.3">
      <c r="E35" s="38"/>
      <c r="F35" s="7"/>
      <c r="G35" s="13"/>
      <c r="H35" s="15"/>
    </row>
    <row r="36" spans="1:9" x14ac:dyDescent="0.3">
      <c r="B36" t="s">
        <v>74</v>
      </c>
      <c r="E36" s="38">
        <f>VLOOKUP($A$4,zone_lu,7)</f>
        <v>1.2500000000000001E-2</v>
      </c>
      <c r="F36" s="7"/>
      <c r="G36" s="13"/>
      <c r="H36" s="15">
        <f>ROUND(SUM(H30:H35)*E36,0)</f>
        <v>296</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23973.622882999996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30" t="s">
        <v>44</v>
      </c>
      <c r="E14" s="30">
        <v>8</v>
      </c>
      <c r="F14" s="31" t="s">
        <v>37</v>
      </c>
      <c r="G14" s="20">
        <v>1200</v>
      </c>
      <c r="H14" s="32">
        <f t="shared" si="0"/>
        <v>9600</v>
      </c>
    </row>
    <row r="15" spans="1:15" ht="28.8" x14ac:dyDescent="0.3">
      <c r="D15" s="6" t="s">
        <v>51</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20886.622882999996</v>
      </c>
    </row>
    <row r="29" spans="2:8" x14ac:dyDescent="0.3">
      <c r="E29" s="21"/>
      <c r="F29" s="22"/>
      <c r="G29" s="23"/>
      <c r="H29" s="24"/>
    </row>
    <row r="30" spans="2:8" x14ac:dyDescent="0.3">
      <c r="C30" s="12" t="s">
        <v>39</v>
      </c>
      <c r="E30" s="21"/>
      <c r="F30" s="22"/>
      <c r="G30" s="23"/>
      <c r="H30" s="24">
        <f>SUBTOTAL(9,H6:H29)</f>
        <v>20886.622882999996</v>
      </c>
    </row>
    <row r="31" spans="2:8" x14ac:dyDescent="0.3">
      <c r="F31" s="7"/>
      <c r="G31" s="13"/>
      <c r="H31" s="15">
        <f t="shared" si="0"/>
        <v>0</v>
      </c>
    </row>
    <row r="32" spans="2:8" x14ac:dyDescent="0.3">
      <c r="B32" s="12" t="s">
        <v>40</v>
      </c>
      <c r="E32" s="38">
        <f>ROUND(VLOOKUP($A$4,zone_lu,5)*0.6,2)</f>
        <v>0.09</v>
      </c>
      <c r="F32" s="7"/>
      <c r="G32" s="13"/>
      <c r="H32" s="15">
        <f>ROUND(H30*E32,0)</f>
        <v>1880</v>
      </c>
    </row>
    <row r="33" spans="1:9" x14ac:dyDescent="0.3">
      <c r="E33" s="38"/>
      <c r="F33" s="7"/>
      <c r="G33" s="13"/>
      <c r="H33" s="15"/>
    </row>
    <row r="34" spans="1:9" x14ac:dyDescent="0.3">
      <c r="B34" s="12" t="s">
        <v>60</v>
      </c>
      <c r="E34" s="38">
        <f>ROUND(VLOOKUP($A$4,zone_lu,6)*0.4,2)</f>
        <v>0.04</v>
      </c>
      <c r="F34" s="7"/>
      <c r="G34" s="13"/>
      <c r="H34" s="15">
        <f>ROUND(SUM(H30:H33)*E34,0)</f>
        <v>911</v>
      </c>
    </row>
    <row r="35" spans="1:9" x14ac:dyDescent="0.3">
      <c r="E35" s="38"/>
      <c r="F35" s="7"/>
      <c r="G35" s="13"/>
      <c r="H35" s="15"/>
    </row>
    <row r="36" spans="1:9" x14ac:dyDescent="0.3">
      <c r="B36" t="s">
        <v>74</v>
      </c>
      <c r="E36" s="38">
        <f>VLOOKUP($A$4,zone_lu,7)</f>
        <v>1.2500000000000001E-2</v>
      </c>
      <c r="F36" s="7"/>
      <c r="G36" s="13"/>
      <c r="H36" s="15">
        <f>ROUND(SUM(H30:H35)*E36,0)</f>
        <v>296</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23973.622882999996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5"/>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c r="H14" s="35" t="s">
        <v>70</v>
      </c>
    </row>
    <row r="15" spans="1:15" ht="28.8" x14ac:dyDescent="0.3">
      <c r="D15" s="6" t="s">
        <v>53</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9086.622883</v>
      </c>
    </row>
    <row r="29" spans="2:8" x14ac:dyDescent="0.3">
      <c r="E29" s="21"/>
      <c r="F29" s="22"/>
      <c r="G29" s="23"/>
      <c r="H29" s="24"/>
    </row>
    <row r="30" spans="2:8" x14ac:dyDescent="0.3">
      <c r="C30" s="12" t="s">
        <v>39</v>
      </c>
      <c r="E30" s="21"/>
      <c r="F30" s="22"/>
      <c r="G30" s="23"/>
      <c r="H30" s="24">
        <f>SUBTOTAL(9,H6:H29)</f>
        <v>9086.622883</v>
      </c>
    </row>
    <row r="31" spans="2:8" x14ac:dyDescent="0.3">
      <c r="F31" s="7"/>
      <c r="G31" s="13"/>
      <c r="H31" s="15">
        <f t="shared" si="0"/>
        <v>0</v>
      </c>
    </row>
    <row r="32" spans="2:8" x14ac:dyDescent="0.3">
      <c r="B32" s="12" t="s">
        <v>40</v>
      </c>
      <c r="E32" s="38">
        <f>ROUND(VLOOKUP($A$4,zone_lu,5)*0.6,2)</f>
        <v>0.09</v>
      </c>
      <c r="F32" s="7"/>
      <c r="G32" s="13"/>
      <c r="H32" s="15">
        <f>ROUND(H30*E32,0)</f>
        <v>818</v>
      </c>
    </row>
    <row r="33" spans="1:9" x14ac:dyDescent="0.3">
      <c r="E33" s="38"/>
      <c r="F33" s="7"/>
      <c r="G33" s="13"/>
      <c r="H33" s="15"/>
    </row>
    <row r="34" spans="1:9" x14ac:dyDescent="0.3">
      <c r="B34" s="12" t="s">
        <v>60</v>
      </c>
      <c r="E34" s="38">
        <f>ROUND(VLOOKUP($A$4,zone_lu,6)*0.4,2)</f>
        <v>0.04</v>
      </c>
      <c r="F34" s="7"/>
      <c r="G34" s="13"/>
      <c r="H34" s="15">
        <f>ROUND(SUM(H30:H33)*E34,0)</f>
        <v>396</v>
      </c>
    </row>
    <row r="35" spans="1:9" x14ac:dyDescent="0.3">
      <c r="E35" s="38"/>
      <c r="F35" s="7"/>
      <c r="G35" s="13"/>
      <c r="H35" s="15"/>
    </row>
    <row r="36" spans="1:9" x14ac:dyDescent="0.3">
      <c r="B36" t="s">
        <v>74</v>
      </c>
      <c r="E36" s="38">
        <f>VLOOKUP($A$4,zone_lu,7)</f>
        <v>1.2500000000000001E-2</v>
      </c>
      <c r="F36" s="7"/>
      <c r="G36" s="13"/>
      <c r="H36" s="15">
        <f>ROUND(SUM(H30:H35)*E36,0)</f>
        <v>129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10429.622883</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5:G23"/>
  <sheetViews>
    <sheetView workbookViewId="0"/>
  </sheetViews>
  <sheetFormatPr defaultRowHeight="14.4" x14ac:dyDescent="0.3"/>
  <cols>
    <col min="1" max="2" width="4.6640625" customWidth="1"/>
    <col min="3" max="3" width="17" bestFit="1" customWidth="1"/>
    <col min="4" max="4" width="17.5546875" customWidth="1"/>
    <col min="5" max="5" width="18" customWidth="1"/>
    <col min="6" max="6" width="29.6640625" customWidth="1"/>
  </cols>
  <sheetData>
    <row r="5" spans="1:6" x14ac:dyDescent="0.3">
      <c r="A5" t="s">
        <v>29</v>
      </c>
      <c r="D5" t="s">
        <v>28</v>
      </c>
      <c r="E5" t="s">
        <v>27</v>
      </c>
      <c r="F5" t="s">
        <v>26</v>
      </c>
    </row>
    <row r="6" spans="1:6" x14ac:dyDescent="0.3">
      <c r="B6" t="s">
        <v>25</v>
      </c>
    </row>
    <row r="7" spans="1:6" ht="28.8" x14ac:dyDescent="0.3">
      <c r="C7" t="s">
        <v>4</v>
      </c>
      <c r="D7" s="1" t="s">
        <v>18</v>
      </c>
      <c r="E7" s="1" t="s">
        <v>24</v>
      </c>
      <c r="F7" s="1" t="s">
        <v>22</v>
      </c>
    </row>
    <row r="8" spans="1:6" ht="28.8" x14ac:dyDescent="0.3">
      <c r="C8" t="s">
        <v>15</v>
      </c>
      <c r="D8" s="1" t="s">
        <v>23</v>
      </c>
      <c r="E8" s="1" t="s">
        <v>23</v>
      </c>
      <c r="F8" s="1" t="s">
        <v>22</v>
      </c>
    </row>
    <row r="9" spans="1:6" ht="43.2" x14ac:dyDescent="0.3">
      <c r="C9" s="2" t="s">
        <v>13</v>
      </c>
      <c r="D9" s="1" t="s">
        <v>21</v>
      </c>
      <c r="E9" s="1" t="s">
        <v>21</v>
      </c>
      <c r="F9" s="1" t="s">
        <v>20</v>
      </c>
    </row>
    <row r="10" spans="1:6" x14ac:dyDescent="0.3">
      <c r="B10" t="s">
        <v>19</v>
      </c>
      <c r="D10" s="1"/>
      <c r="E10" s="1"/>
      <c r="F10" s="1"/>
    </row>
    <row r="11" spans="1:6" ht="28.8" x14ac:dyDescent="0.3">
      <c r="C11" t="s">
        <v>4</v>
      </c>
      <c r="D11" s="1" t="s">
        <v>18</v>
      </c>
      <c r="E11" s="1" t="s">
        <v>17</v>
      </c>
      <c r="F11" s="1" t="s">
        <v>16</v>
      </c>
    </row>
    <row r="12" spans="1:6" ht="28.8" x14ac:dyDescent="0.3">
      <c r="C12" t="s">
        <v>15</v>
      </c>
      <c r="D12" s="1" t="s">
        <v>12</v>
      </c>
      <c r="E12" s="1" t="s">
        <v>12</v>
      </c>
      <c r="F12" s="1" t="s">
        <v>14</v>
      </c>
    </row>
    <row r="13" spans="1:6" ht="28.8" x14ac:dyDescent="0.3">
      <c r="C13" s="2" t="s">
        <v>13</v>
      </c>
      <c r="D13" s="1" t="s">
        <v>12</v>
      </c>
      <c r="E13" s="1" t="s">
        <v>12</v>
      </c>
      <c r="F13" s="1" t="s">
        <v>11</v>
      </c>
    </row>
    <row r="14" spans="1:6" x14ac:dyDescent="0.3">
      <c r="B14" t="s">
        <v>10</v>
      </c>
      <c r="D14" s="1"/>
      <c r="E14" s="1"/>
      <c r="F14" s="1"/>
    </row>
    <row r="15" spans="1:6" ht="43.2" x14ac:dyDescent="0.3">
      <c r="C15" t="s">
        <v>4</v>
      </c>
      <c r="D15" s="1"/>
      <c r="E15" s="1" t="s">
        <v>9</v>
      </c>
      <c r="F15" s="1" t="s">
        <v>8</v>
      </c>
    </row>
    <row r="16" spans="1:6" ht="43.2" x14ac:dyDescent="0.3">
      <c r="C16" t="s">
        <v>3</v>
      </c>
      <c r="D16" s="1"/>
      <c r="E16" s="1" t="s">
        <v>9</v>
      </c>
      <c r="F16" s="1" t="s">
        <v>8</v>
      </c>
    </row>
    <row r="21" spans="1:7" x14ac:dyDescent="0.3">
      <c r="A21" t="s">
        <v>7</v>
      </c>
      <c r="F21" t="s">
        <v>6</v>
      </c>
      <c r="G21" t="s">
        <v>5</v>
      </c>
    </row>
    <row r="22" spans="1:7" x14ac:dyDescent="0.3">
      <c r="C22" t="s">
        <v>4</v>
      </c>
      <c r="E22" t="s">
        <v>2</v>
      </c>
      <c r="F22" t="s">
        <v>1</v>
      </c>
      <c r="G22" t="s">
        <v>0</v>
      </c>
    </row>
    <row r="23" spans="1:7" x14ac:dyDescent="0.3">
      <c r="C23" t="s">
        <v>3</v>
      </c>
      <c r="E23" t="s">
        <v>2</v>
      </c>
      <c r="F23" t="s">
        <v>1</v>
      </c>
      <c r="G23" t="s">
        <v>0</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6"/>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c r="H14" s="35" t="s">
        <v>70</v>
      </c>
    </row>
    <row r="15" spans="1:15" ht="28.8" x14ac:dyDescent="0.3">
      <c r="D15" s="6" t="s">
        <v>53</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9086.622883</v>
      </c>
    </row>
    <row r="29" spans="2:8" x14ac:dyDescent="0.3">
      <c r="E29" s="21"/>
      <c r="F29" s="22"/>
      <c r="G29" s="23"/>
      <c r="H29" s="24"/>
    </row>
    <row r="30" spans="2:8" x14ac:dyDescent="0.3">
      <c r="C30" s="12" t="s">
        <v>39</v>
      </c>
      <c r="E30" s="21"/>
      <c r="F30" s="22"/>
      <c r="G30" s="23"/>
      <c r="H30" s="24">
        <f>SUBTOTAL(9,H6:H29)</f>
        <v>9086.622883</v>
      </c>
    </row>
    <row r="31" spans="2:8" x14ac:dyDescent="0.3">
      <c r="F31" s="7"/>
      <c r="G31" s="13"/>
      <c r="H31" s="15">
        <f t="shared" si="0"/>
        <v>0</v>
      </c>
    </row>
    <row r="32" spans="2:8" x14ac:dyDescent="0.3">
      <c r="B32" s="12" t="s">
        <v>40</v>
      </c>
      <c r="E32" s="38">
        <f>ROUND(VLOOKUP($A$4,zone_lu,5)*0.6,2)</f>
        <v>0.09</v>
      </c>
      <c r="F32" s="7"/>
      <c r="G32" s="13"/>
      <c r="H32" s="15">
        <f>ROUND(H30*E32,0)</f>
        <v>818</v>
      </c>
    </row>
    <row r="33" spans="1:9" x14ac:dyDescent="0.3">
      <c r="E33" s="38"/>
      <c r="F33" s="7"/>
      <c r="G33" s="13"/>
      <c r="H33" s="15"/>
    </row>
    <row r="34" spans="1:9" x14ac:dyDescent="0.3">
      <c r="B34" s="12" t="s">
        <v>60</v>
      </c>
      <c r="E34" s="38">
        <f>ROUND(VLOOKUP($A$4,zone_lu,6)*0.4,2)</f>
        <v>0.04</v>
      </c>
      <c r="F34" s="7"/>
      <c r="G34" s="13"/>
      <c r="H34" s="15">
        <f>ROUND(SUM(H30:H33)*E34,0)</f>
        <v>396</v>
      </c>
    </row>
    <row r="35" spans="1:9" x14ac:dyDescent="0.3">
      <c r="E35" s="38"/>
      <c r="F35" s="7"/>
      <c r="G35" s="13"/>
      <c r="H35" s="15"/>
    </row>
    <row r="36" spans="1:9" x14ac:dyDescent="0.3">
      <c r="B36" t="s">
        <v>74</v>
      </c>
      <c r="E36" s="38">
        <f>VLOOKUP($A$4,zone_lu,7)</f>
        <v>1.2500000000000001E-2</v>
      </c>
      <c r="F36" s="7"/>
      <c r="G36" s="13"/>
      <c r="H36" s="15">
        <f>ROUND(SUM(H30:H35)*E36,0)</f>
        <v>129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10429.622883</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c r="H14" s="35" t="s">
        <v>70</v>
      </c>
    </row>
    <row r="15" spans="1:15" ht="28.8" x14ac:dyDescent="0.3">
      <c r="D15" s="6" t="s">
        <v>53</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9086.622883</v>
      </c>
    </row>
    <row r="29" spans="2:8" x14ac:dyDescent="0.3">
      <c r="E29" s="21"/>
      <c r="F29" s="22"/>
      <c r="G29" s="23"/>
      <c r="H29" s="24"/>
    </row>
    <row r="30" spans="2:8" x14ac:dyDescent="0.3">
      <c r="C30" s="12" t="s">
        <v>39</v>
      </c>
      <c r="E30" s="21"/>
      <c r="F30" s="22"/>
      <c r="G30" s="23"/>
      <c r="H30" s="24">
        <f>SUBTOTAL(9,H6:H29)</f>
        <v>9086.622883</v>
      </c>
    </row>
    <row r="31" spans="2:8" x14ac:dyDescent="0.3">
      <c r="F31" s="7"/>
      <c r="G31" s="13"/>
      <c r="H31" s="15">
        <f t="shared" si="0"/>
        <v>0</v>
      </c>
    </row>
    <row r="32" spans="2:8" x14ac:dyDescent="0.3">
      <c r="B32" s="12" t="s">
        <v>40</v>
      </c>
      <c r="E32" s="38">
        <f>ROUND(VLOOKUP($A$4,zone_lu,5)*0.6,2)</f>
        <v>0.09</v>
      </c>
      <c r="F32" s="7"/>
      <c r="G32" s="13"/>
      <c r="H32" s="15">
        <f>ROUND(H30*E32,0)</f>
        <v>818</v>
      </c>
    </row>
    <row r="33" spans="1:9" x14ac:dyDescent="0.3">
      <c r="E33" s="38"/>
      <c r="F33" s="7"/>
      <c r="G33" s="13"/>
      <c r="H33" s="15"/>
    </row>
    <row r="34" spans="1:9" x14ac:dyDescent="0.3">
      <c r="B34" s="12" t="s">
        <v>60</v>
      </c>
      <c r="E34" s="38">
        <f>ROUND(VLOOKUP($A$4,zone_lu,6)*0.4,2)</f>
        <v>0.04</v>
      </c>
      <c r="F34" s="7"/>
      <c r="G34" s="13"/>
      <c r="H34" s="15">
        <f>ROUND(SUM(H30:H33)*E34,0)</f>
        <v>396</v>
      </c>
    </row>
    <row r="35" spans="1:9" x14ac:dyDescent="0.3">
      <c r="E35" s="38"/>
      <c r="F35" s="7"/>
      <c r="G35" s="13"/>
      <c r="H35" s="15"/>
    </row>
    <row r="36" spans="1:9" x14ac:dyDescent="0.3">
      <c r="B36" t="s">
        <v>74</v>
      </c>
      <c r="E36" s="38">
        <f>VLOOKUP($A$4,zone_lu,7)</f>
        <v>1.2500000000000001E-2</v>
      </c>
      <c r="F36" s="7"/>
      <c r="G36" s="13"/>
      <c r="H36" s="15">
        <f>ROUND(SUM(H30:H35)*E36,0)</f>
        <v>129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10429.622883</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8"/>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c r="H14" s="35" t="s">
        <v>70</v>
      </c>
    </row>
    <row r="15" spans="1:15" ht="28.8" x14ac:dyDescent="0.3">
      <c r="D15" s="6" t="s">
        <v>53</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9086.622883</v>
      </c>
    </row>
    <row r="29" spans="2:8" x14ac:dyDescent="0.3">
      <c r="E29" s="21"/>
      <c r="F29" s="22"/>
      <c r="G29" s="23"/>
      <c r="H29" s="24"/>
    </row>
    <row r="30" spans="2:8" x14ac:dyDescent="0.3">
      <c r="C30" s="12" t="s">
        <v>39</v>
      </c>
      <c r="E30" s="21"/>
      <c r="F30" s="22"/>
      <c r="G30" s="23"/>
      <c r="H30" s="24">
        <f>SUBTOTAL(9,H6:H29)</f>
        <v>9086.622883</v>
      </c>
    </row>
    <row r="31" spans="2:8" x14ac:dyDescent="0.3">
      <c r="F31" s="7"/>
      <c r="G31" s="13"/>
      <c r="H31" s="15">
        <f t="shared" si="0"/>
        <v>0</v>
      </c>
    </row>
    <row r="32" spans="2:8" x14ac:dyDescent="0.3">
      <c r="B32" s="12" t="s">
        <v>40</v>
      </c>
      <c r="E32" s="38">
        <f>ROUND(VLOOKUP($A$4,zone_lu,5)*0.6,2)</f>
        <v>0.09</v>
      </c>
      <c r="F32" s="7"/>
      <c r="G32" s="13"/>
      <c r="H32" s="15">
        <f>ROUND(H30*E32,0)</f>
        <v>818</v>
      </c>
    </row>
    <row r="33" spans="1:9" x14ac:dyDescent="0.3">
      <c r="E33" s="38"/>
      <c r="F33" s="7"/>
      <c r="G33" s="13"/>
      <c r="H33" s="15"/>
    </row>
    <row r="34" spans="1:9" x14ac:dyDescent="0.3">
      <c r="B34" s="12" t="s">
        <v>60</v>
      </c>
      <c r="E34" s="38">
        <f>ROUND(VLOOKUP($A$4,zone_lu,6)*0.4,2)</f>
        <v>0.04</v>
      </c>
      <c r="F34" s="7"/>
      <c r="G34" s="13"/>
      <c r="H34" s="15">
        <f>ROUND(SUM(H30:H33)*E34,0)</f>
        <v>396</v>
      </c>
    </row>
    <row r="35" spans="1:9" x14ac:dyDescent="0.3">
      <c r="E35" s="38"/>
      <c r="F35" s="7"/>
      <c r="G35" s="13"/>
      <c r="H35" s="15"/>
    </row>
    <row r="36" spans="1:9" x14ac:dyDescent="0.3">
      <c r="B36" t="s">
        <v>74</v>
      </c>
      <c r="E36" s="38">
        <f>VLOOKUP($A$4,zone_lu,7)</f>
        <v>1.2500000000000001E-2</v>
      </c>
      <c r="F36" s="7"/>
      <c r="G36" s="13"/>
      <c r="H36" s="15">
        <f>ROUND(SUM(H30:H35)*E36,0)</f>
        <v>129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10429.622883</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9"/>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c r="H14" s="35" t="s">
        <v>70</v>
      </c>
    </row>
    <row r="15" spans="1:15" ht="28.8" x14ac:dyDescent="0.3">
      <c r="D15" s="6" t="s">
        <v>53</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9086.622883</v>
      </c>
    </row>
    <row r="29" spans="2:8" x14ac:dyDescent="0.3">
      <c r="E29" s="21"/>
      <c r="F29" s="22"/>
      <c r="G29" s="23"/>
      <c r="H29" s="24"/>
    </row>
    <row r="30" spans="2:8" x14ac:dyDescent="0.3">
      <c r="C30" s="12" t="s">
        <v>39</v>
      </c>
      <c r="E30" s="21"/>
      <c r="F30" s="22"/>
      <c r="G30" s="23"/>
      <c r="H30" s="24">
        <f>SUBTOTAL(9,H6:H29)</f>
        <v>9086.622883</v>
      </c>
    </row>
    <row r="31" spans="2:8" x14ac:dyDescent="0.3">
      <c r="F31" s="7"/>
      <c r="G31" s="13"/>
      <c r="H31" s="15">
        <f t="shared" si="0"/>
        <v>0</v>
      </c>
    </row>
    <row r="32" spans="2:8" x14ac:dyDescent="0.3">
      <c r="B32" s="12" t="s">
        <v>40</v>
      </c>
      <c r="E32" s="38">
        <f>ROUND(VLOOKUP($A$4,zone_lu,5)*0.6,2)</f>
        <v>0.09</v>
      </c>
      <c r="F32" s="7"/>
      <c r="G32" s="13"/>
      <c r="H32" s="15">
        <f>ROUND(H30*E32,0)</f>
        <v>818</v>
      </c>
    </row>
    <row r="33" spans="1:9" x14ac:dyDescent="0.3">
      <c r="E33" s="38"/>
      <c r="F33" s="7"/>
      <c r="G33" s="13"/>
      <c r="H33" s="15"/>
    </row>
    <row r="34" spans="1:9" x14ac:dyDescent="0.3">
      <c r="B34" s="12" t="s">
        <v>60</v>
      </c>
      <c r="E34" s="38">
        <f>ROUND(VLOOKUP($A$4,zone_lu,6)*0.4,2)</f>
        <v>0.04</v>
      </c>
      <c r="F34" s="7"/>
      <c r="G34" s="13"/>
      <c r="H34" s="15">
        <f>ROUND(SUM(H30:H33)*E34,0)</f>
        <v>396</v>
      </c>
    </row>
    <row r="35" spans="1:9" x14ac:dyDescent="0.3">
      <c r="E35" s="38"/>
      <c r="F35" s="7"/>
      <c r="G35" s="13"/>
      <c r="H35" s="15"/>
    </row>
    <row r="36" spans="1:9" x14ac:dyDescent="0.3">
      <c r="B36" t="s">
        <v>74</v>
      </c>
      <c r="E36" s="38">
        <f>VLOOKUP($A$4,zone_lu,7)</f>
        <v>1.2500000000000001E-2</v>
      </c>
      <c r="F36" s="7"/>
      <c r="G36" s="13"/>
      <c r="H36" s="15">
        <f>ROUND(SUM(H30:H35)*E36,0)</f>
        <v>129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10429.622883</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71"/>
  <dimension ref="A1:O47"/>
  <sheetViews>
    <sheetView showGridLines="0" topLeftCell="A6"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c r="F8" s="7"/>
      <c r="G8" s="3"/>
      <c r="H8" s="36" t="s">
        <v>71</v>
      </c>
    </row>
    <row r="9" spans="1:15" x14ac:dyDescent="0.3">
      <c r="D9" s="12" t="s">
        <v>34</v>
      </c>
      <c r="E9"/>
      <c r="F9" s="7"/>
      <c r="G9" s="3"/>
      <c r="H9" s="4"/>
    </row>
    <row r="10" spans="1:15" x14ac:dyDescent="0.3">
      <c r="E10"/>
      <c r="F10" s="7"/>
      <c r="G10" s="4"/>
      <c r="H10" s="4"/>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v>1800</v>
      </c>
      <c r="H14" s="15">
        <f t="shared" si="0"/>
        <v>14400</v>
      </c>
    </row>
    <row r="15" spans="1:15" ht="28.8" x14ac:dyDescent="0.3">
      <c r="D15" s="6" t="s">
        <v>52</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23486.622882999996</v>
      </c>
    </row>
    <row r="29" spans="2:8" x14ac:dyDescent="0.3">
      <c r="E29" s="21"/>
      <c r="F29" s="22"/>
      <c r="G29" s="23"/>
      <c r="H29" s="24"/>
    </row>
    <row r="30" spans="2:8" x14ac:dyDescent="0.3">
      <c r="C30" s="12" t="s">
        <v>39</v>
      </c>
      <c r="E30" s="21"/>
      <c r="F30" s="22"/>
      <c r="G30" s="23"/>
      <c r="H30" s="24">
        <f>SUBTOTAL(9,H6:H29)</f>
        <v>23486.622882999996</v>
      </c>
    </row>
    <row r="31" spans="2:8" x14ac:dyDescent="0.3">
      <c r="F31" s="7"/>
      <c r="G31" s="13"/>
      <c r="H31" s="15">
        <f t="shared" si="0"/>
        <v>0</v>
      </c>
    </row>
    <row r="32" spans="2:8" x14ac:dyDescent="0.3">
      <c r="B32" s="12" t="s">
        <v>40</v>
      </c>
      <c r="E32" s="38">
        <f>ROUND(VLOOKUP($A$4,zone_lu,5)*0.6,2)</f>
        <v>0.09</v>
      </c>
      <c r="F32" s="7"/>
      <c r="G32" s="13"/>
      <c r="H32" s="15">
        <f>ROUND(H30*E32,0)</f>
        <v>2114</v>
      </c>
    </row>
    <row r="33" spans="1:9" x14ac:dyDescent="0.3">
      <c r="E33" s="38"/>
      <c r="F33" s="7"/>
      <c r="G33" s="13"/>
      <c r="H33" s="15"/>
    </row>
    <row r="34" spans="1:9" x14ac:dyDescent="0.3">
      <c r="B34" s="12" t="s">
        <v>60</v>
      </c>
      <c r="E34" s="38">
        <f>ROUND(VLOOKUP($A$4,zone_lu,6)*0.4,2)</f>
        <v>0.04</v>
      </c>
      <c r="F34" s="7"/>
      <c r="G34" s="13"/>
      <c r="H34" s="15">
        <f>ROUND(SUM(H30:H33)*E34,0)</f>
        <v>1024</v>
      </c>
    </row>
    <row r="35" spans="1:9" x14ac:dyDescent="0.3">
      <c r="E35" s="38"/>
      <c r="F35" s="7"/>
      <c r="G35" s="13"/>
      <c r="H35" s="15"/>
    </row>
    <row r="36" spans="1:9" x14ac:dyDescent="0.3">
      <c r="B36" t="s">
        <v>74</v>
      </c>
      <c r="E36" s="38">
        <f>VLOOKUP($A$4,zone_lu,7)</f>
        <v>1.2500000000000001E-2</v>
      </c>
      <c r="F36" s="7"/>
      <c r="G36" s="13"/>
      <c r="H36" s="15">
        <f>ROUND(SUM(H30:H35)*E36,0)</f>
        <v>333</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26957.622882999996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A09BE-5FB5-46F2-B3A4-AD54F7858E7B}">
  <dimension ref="A1:O47"/>
  <sheetViews>
    <sheetView showGridLines="0" zoomScale="90" zoomScaleNormal="90" workbookViewId="0">
      <selection activeCell="D16" sqref="D16"/>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c r="F8" s="7"/>
      <c r="G8" s="3"/>
      <c r="H8" s="36" t="s">
        <v>71</v>
      </c>
    </row>
    <row r="9" spans="1:15" x14ac:dyDescent="0.3">
      <c r="D9" s="12" t="s">
        <v>34</v>
      </c>
      <c r="E9"/>
      <c r="F9" s="7"/>
      <c r="G9" s="3"/>
      <c r="H9" s="4"/>
    </row>
    <row r="10" spans="1:15" x14ac:dyDescent="0.3">
      <c r="E10"/>
      <c r="F10" s="7"/>
      <c r="G10" s="4"/>
      <c r="H10" s="4"/>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v>600</v>
      </c>
      <c r="H14" s="15">
        <f t="shared" si="0"/>
        <v>4800</v>
      </c>
    </row>
    <row r="15" spans="1:15" ht="28.8" x14ac:dyDescent="0.3">
      <c r="D15" s="6" t="s">
        <v>102</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13886.622882999998</v>
      </c>
    </row>
    <row r="29" spans="2:8" x14ac:dyDescent="0.3">
      <c r="E29" s="21"/>
      <c r="F29" s="22"/>
      <c r="G29" s="23"/>
      <c r="H29" s="24"/>
    </row>
    <row r="30" spans="2:8" x14ac:dyDescent="0.3">
      <c r="C30" s="12" t="s">
        <v>39</v>
      </c>
      <c r="E30" s="21"/>
      <c r="F30" s="22"/>
      <c r="G30" s="23"/>
      <c r="H30" s="24">
        <f>SUBTOTAL(9,H6:H29)</f>
        <v>13886.622882999998</v>
      </c>
    </row>
    <row r="31" spans="2:8" x14ac:dyDescent="0.3">
      <c r="F31" s="7"/>
      <c r="G31" s="13"/>
      <c r="H31" s="15">
        <f t="shared" si="0"/>
        <v>0</v>
      </c>
    </row>
    <row r="32" spans="2:8" x14ac:dyDescent="0.3">
      <c r="B32" s="12" t="s">
        <v>40</v>
      </c>
      <c r="E32" s="38">
        <f>ROUND(VLOOKUP($A$4,zone_lu,5)*0.6,2)</f>
        <v>0.09</v>
      </c>
      <c r="F32" s="7"/>
      <c r="G32" s="13"/>
      <c r="H32" s="15">
        <f>ROUND(H30*E32,0)</f>
        <v>1250</v>
      </c>
    </row>
    <row r="33" spans="1:9" x14ac:dyDescent="0.3">
      <c r="E33" s="38"/>
      <c r="F33" s="7"/>
      <c r="G33" s="13"/>
      <c r="H33" s="15"/>
    </row>
    <row r="34" spans="1:9" x14ac:dyDescent="0.3">
      <c r="B34" s="12" t="s">
        <v>60</v>
      </c>
      <c r="E34" s="38">
        <f>ROUND(VLOOKUP($A$4,zone_lu,6)*0.4,2)</f>
        <v>0.04</v>
      </c>
      <c r="F34" s="7"/>
      <c r="G34" s="13"/>
      <c r="H34" s="15">
        <f>ROUND(SUM(H30:H33)*E34,0)</f>
        <v>605</v>
      </c>
    </row>
    <row r="35" spans="1:9" x14ac:dyDescent="0.3">
      <c r="E35" s="38"/>
      <c r="F35" s="7"/>
      <c r="G35" s="13"/>
      <c r="H35" s="15"/>
    </row>
    <row r="36" spans="1:9" x14ac:dyDescent="0.3">
      <c r="B36" t="s">
        <v>74</v>
      </c>
      <c r="E36" s="38">
        <f>VLOOKUP($A$4,zone_lu,7)</f>
        <v>1.2500000000000001E-2</v>
      </c>
      <c r="F36" s="7"/>
      <c r="G36" s="13"/>
      <c r="H36" s="15">
        <f>ROUND(SUM(H30:H35)*E36,0)</f>
        <v>197</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15938.622882999998</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0"/>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v>1800</v>
      </c>
      <c r="H14" s="15">
        <f t="shared" si="0"/>
        <v>14400</v>
      </c>
    </row>
    <row r="15" spans="1:15" ht="28.8" x14ac:dyDescent="0.3">
      <c r="D15" s="6" t="s">
        <v>52</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23486.622882999996</v>
      </c>
    </row>
    <row r="29" spans="2:8" x14ac:dyDescent="0.3">
      <c r="E29" s="21"/>
      <c r="F29" s="22"/>
      <c r="G29" s="23"/>
      <c r="H29" s="24"/>
    </row>
    <row r="30" spans="2:8" x14ac:dyDescent="0.3">
      <c r="C30" s="12" t="s">
        <v>39</v>
      </c>
      <c r="E30" s="21"/>
      <c r="F30" s="22"/>
      <c r="G30" s="23"/>
      <c r="H30" s="24">
        <f>SUBTOTAL(9,H6:H29)</f>
        <v>23486.622882999996</v>
      </c>
    </row>
    <row r="31" spans="2:8" x14ac:dyDescent="0.3">
      <c r="F31" s="7"/>
      <c r="G31" s="13"/>
      <c r="H31" s="15">
        <f t="shared" si="0"/>
        <v>0</v>
      </c>
    </row>
    <row r="32" spans="2:8" x14ac:dyDescent="0.3">
      <c r="B32" s="12" t="s">
        <v>40</v>
      </c>
      <c r="E32" s="38">
        <f>ROUND(VLOOKUP($A$4,zone_lu,5)*0.6,2)</f>
        <v>0.09</v>
      </c>
      <c r="F32" s="7"/>
      <c r="G32" s="13"/>
      <c r="H32" s="15">
        <f>ROUND(H30*E32,0)</f>
        <v>2114</v>
      </c>
    </row>
    <row r="33" spans="1:9" x14ac:dyDescent="0.3">
      <c r="E33" s="38"/>
      <c r="F33" s="7"/>
      <c r="G33" s="13"/>
      <c r="H33" s="15"/>
    </row>
    <row r="34" spans="1:9" x14ac:dyDescent="0.3">
      <c r="B34" s="12" t="s">
        <v>60</v>
      </c>
      <c r="E34" s="38">
        <f>ROUND(VLOOKUP($A$4,zone_lu,6)*0.4,2)</f>
        <v>0.04</v>
      </c>
      <c r="F34" s="7"/>
      <c r="G34" s="13"/>
      <c r="H34" s="15">
        <f>ROUND(SUM(H30:H33)*E34,0)</f>
        <v>1024</v>
      </c>
    </row>
    <row r="35" spans="1:9" x14ac:dyDescent="0.3">
      <c r="E35" s="38"/>
      <c r="F35" s="7"/>
      <c r="G35" s="13"/>
      <c r="H35" s="15"/>
    </row>
    <row r="36" spans="1:9" x14ac:dyDescent="0.3">
      <c r="B36" t="s">
        <v>74</v>
      </c>
      <c r="E36" s="38">
        <f>VLOOKUP($A$4,zone_lu,7)</f>
        <v>1.2500000000000001E-2</v>
      </c>
      <c r="F36" s="7"/>
      <c r="G36" s="13"/>
      <c r="H36" s="15">
        <f>ROUND(SUM(H30:H35)*E36,0)</f>
        <v>333</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26957.622882999996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1"/>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v>1800</v>
      </c>
      <c r="H14" s="15">
        <f t="shared" si="0"/>
        <v>14400</v>
      </c>
    </row>
    <row r="15" spans="1:15" ht="28.8" x14ac:dyDescent="0.3">
      <c r="D15" s="6" t="s">
        <v>52</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23486.622882999996</v>
      </c>
    </row>
    <row r="29" spans="2:8" x14ac:dyDescent="0.3">
      <c r="E29" s="21"/>
      <c r="F29" s="22"/>
      <c r="G29" s="23"/>
      <c r="H29" s="24"/>
    </row>
    <row r="30" spans="2:8" x14ac:dyDescent="0.3">
      <c r="C30" s="12" t="s">
        <v>39</v>
      </c>
      <c r="E30" s="21"/>
      <c r="F30" s="22"/>
      <c r="G30" s="23"/>
      <c r="H30" s="24">
        <f>SUBTOTAL(9,H6:H29)</f>
        <v>23486.622882999996</v>
      </c>
    </row>
    <row r="31" spans="2:8" x14ac:dyDescent="0.3">
      <c r="F31" s="7"/>
      <c r="G31" s="13"/>
      <c r="H31" s="15">
        <f t="shared" si="0"/>
        <v>0</v>
      </c>
    </row>
    <row r="32" spans="2:8" x14ac:dyDescent="0.3">
      <c r="B32" s="12" t="s">
        <v>40</v>
      </c>
      <c r="E32" s="38">
        <f>ROUND(VLOOKUP($A$4,zone_lu,5)*0.6,2)</f>
        <v>0.09</v>
      </c>
      <c r="F32" s="7"/>
      <c r="G32" s="13"/>
      <c r="H32" s="15">
        <f>ROUND(H30*E32,0)</f>
        <v>2114</v>
      </c>
    </row>
    <row r="33" spans="1:9" x14ac:dyDescent="0.3">
      <c r="E33" s="38"/>
      <c r="F33" s="7"/>
      <c r="G33" s="13"/>
      <c r="H33" s="15"/>
    </row>
    <row r="34" spans="1:9" x14ac:dyDescent="0.3">
      <c r="B34" s="12" t="s">
        <v>60</v>
      </c>
      <c r="E34" s="38">
        <f>ROUND(VLOOKUP($A$4,zone_lu,6)*0.4,2)</f>
        <v>0.04</v>
      </c>
      <c r="F34" s="7"/>
      <c r="G34" s="13"/>
      <c r="H34" s="15">
        <f>ROUND(SUM(H30:H33)*E34,0)</f>
        <v>1024</v>
      </c>
    </row>
    <row r="35" spans="1:9" x14ac:dyDescent="0.3">
      <c r="E35" s="38"/>
      <c r="F35" s="7"/>
      <c r="G35" s="13"/>
      <c r="H35" s="15"/>
    </row>
    <row r="36" spans="1:9" x14ac:dyDescent="0.3">
      <c r="B36" t="s">
        <v>74</v>
      </c>
      <c r="E36" s="38">
        <f>VLOOKUP($A$4,zone_lu,7)</f>
        <v>1.2500000000000001E-2</v>
      </c>
      <c r="F36" s="7"/>
      <c r="G36" s="13"/>
      <c r="H36" s="15">
        <f>ROUND(SUM(H30:H35)*E36,0)</f>
        <v>333</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26957.622882999996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2"/>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v>1800</v>
      </c>
      <c r="H14" s="15">
        <f t="shared" si="0"/>
        <v>14400</v>
      </c>
    </row>
    <row r="15" spans="1:15" ht="28.8" x14ac:dyDescent="0.3">
      <c r="D15" s="6" t="s">
        <v>52</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23486.622882999996</v>
      </c>
    </row>
    <row r="29" spans="2:8" x14ac:dyDescent="0.3">
      <c r="E29" s="21"/>
      <c r="F29" s="22"/>
      <c r="G29" s="23"/>
      <c r="H29" s="24"/>
    </row>
    <row r="30" spans="2:8" x14ac:dyDescent="0.3">
      <c r="C30" s="12" t="s">
        <v>39</v>
      </c>
      <c r="E30" s="21"/>
      <c r="F30" s="22"/>
      <c r="G30" s="23"/>
      <c r="H30" s="24">
        <f>SUBTOTAL(9,H6:H29)</f>
        <v>23486.622882999996</v>
      </c>
    </row>
    <row r="31" spans="2:8" x14ac:dyDescent="0.3">
      <c r="F31" s="7"/>
      <c r="G31" s="13"/>
      <c r="H31" s="15">
        <f t="shared" si="0"/>
        <v>0</v>
      </c>
    </row>
    <row r="32" spans="2:8" x14ac:dyDescent="0.3">
      <c r="B32" s="12" t="s">
        <v>40</v>
      </c>
      <c r="E32" s="38">
        <f>ROUND(VLOOKUP($A$4,zone_lu,5)*0.6,2)</f>
        <v>0.09</v>
      </c>
      <c r="F32" s="7"/>
      <c r="G32" s="13"/>
      <c r="H32" s="15">
        <f>ROUND(H30*E32,0)</f>
        <v>2114</v>
      </c>
    </row>
    <row r="33" spans="1:9" x14ac:dyDescent="0.3">
      <c r="E33" s="38"/>
      <c r="F33" s="7"/>
      <c r="G33" s="13"/>
      <c r="H33" s="15"/>
    </row>
    <row r="34" spans="1:9" x14ac:dyDescent="0.3">
      <c r="B34" s="12" t="s">
        <v>60</v>
      </c>
      <c r="E34" s="38">
        <f>ROUND(VLOOKUP($A$4,zone_lu,6)*0.4,2)</f>
        <v>0.04</v>
      </c>
      <c r="F34" s="7"/>
      <c r="G34" s="13"/>
      <c r="H34" s="15">
        <f>ROUND(SUM(H30:H33)*E34,0)</f>
        <v>1024</v>
      </c>
    </row>
    <row r="35" spans="1:9" x14ac:dyDescent="0.3">
      <c r="E35" s="38"/>
      <c r="F35" s="7"/>
      <c r="G35" s="13"/>
      <c r="H35" s="15"/>
    </row>
    <row r="36" spans="1:9" x14ac:dyDescent="0.3">
      <c r="B36" t="s">
        <v>74</v>
      </c>
      <c r="E36" s="38">
        <f>VLOOKUP($A$4,zone_lu,7)</f>
        <v>1.2500000000000001E-2</v>
      </c>
      <c r="F36" s="7"/>
      <c r="G36" s="13"/>
      <c r="H36" s="15">
        <f>ROUND(SUM(H30:H35)*E36,0)</f>
        <v>333</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26957.622882999996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3"/>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v>1800</v>
      </c>
      <c r="H14" s="15">
        <f t="shared" si="0"/>
        <v>14400</v>
      </c>
    </row>
    <row r="15" spans="1:15" ht="28.8" x14ac:dyDescent="0.3">
      <c r="D15" s="6" t="s">
        <v>52</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23486.622882999996</v>
      </c>
    </row>
    <row r="29" spans="2:8" x14ac:dyDescent="0.3">
      <c r="E29" s="21"/>
      <c r="F29" s="22"/>
      <c r="G29" s="23"/>
      <c r="H29" s="24"/>
    </row>
    <row r="30" spans="2:8" x14ac:dyDescent="0.3">
      <c r="C30" s="12" t="s">
        <v>39</v>
      </c>
      <c r="E30" s="21"/>
      <c r="F30" s="22"/>
      <c r="G30" s="23"/>
      <c r="H30" s="24">
        <f>SUBTOTAL(9,H6:H29)</f>
        <v>23486.622882999996</v>
      </c>
    </row>
    <row r="31" spans="2:8" x14ac:dyDescent="0.3">
      <c r="F31" s="7"/>
      <c r="G31" s="13"/>
      <c r="H31" s="15">
        <f t="shared" si="0"/>
        <v>0</v>
      </c>
    </row>
    <row r="32" spans="2:8" x14ac:dyDescent="0.3">
      <c r="B32" s="12" t="s">
        <v>40</v>
      </c>
      <c r="E32" s="38">
        <f>ROUND(VLOOKUP($A$4,zone_lu,5)*0.6,2)</f>
        <v>0.09</v>
      </c>
      <c r="F32" s="7"/>
      <c r="G32" s="13"/>
      <c r="H32" s="15">
        <f>ROUND(H30*E32,0)</f>
        <v>2114</v>
      </c>
    </row>
    <row r="33" spans="1:9" x14ac:dyDescent="0.3">
      <c r="E33" s="38"/>
      <c r="F33" s="7"/>
      <c r="G33" s="13"/>
      <c r="H33" s="15"/>
    </row>
    <row r="34" spans="1:9" x14ac:dyDescent="0.3">
      <c r="B34" s="12" t="s">
        <v>60</v>
      </c>
      <c r="E34" s="38">
        <f>ROUND(VLOOKUP($A$4,zone_lu,6)*0.4,2)</f>
        <v>0.04</v>
      </c>
      <c r="F34" s="7"/>
      <c r="G34" s="13"/>
      <c r="H34" s="15">
        <f>ROUND(SUM(H30:H33)*E34,0)</f>
        <v>1024</v>
      </c>
    </row>
    <row r="35" spans="1:9" x14ac:dyDescent="0.3">
      <c r="E35" s="38"/>
      <c r="F35" s="7"/>
      <c r="G35" s="13"/>
      <c r="H35" s="15"/>
    </row>
    <row r="36" spans="1:9" x14ac:dyDescent="0.3">
      <c r="B36" t="s">
        <v>74</v>
      </c>
      <c r="E36" s="38">
        <f>VLOOKUP($A$4,zone_lu,7)</f>
        <v>1.2500000000000001E-2</v>
      </c>
      <c r="F36" s="7"/>
      <c r="G36" s="13"/>
      <c r="H36" s="15">
        <f>ROUND(SUM(H30:H35)*E36,0)</f>
        <v>333</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26957.622882999996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5DB08-C197-4768-8BD6-1E19CBB82E92}">
  <sheetPr codeName="Sheet4">
    <tabColor theme="7" tint="0.79998168889431442"/>
  </sheetPr>
  <dimension ref="A1:O47"/>
  <sheetViews>
    <sheetView showGridLines="0" topLeftCell="A7" zoomScale="90" zoomScaleNormal="90" workbookViewId="0">
      <selection activeCell="N16" sqref="N16"/>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27</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48">
        <f>'LRMF 90 Gas WH Z12'!G14</f>
        <v>715</v>
      </c>
      <c r="H14" s="15">
        <f t="shared" si="0"/>
        <v>5720</v>
      </c>
    </row>
    <row r="15" spans="1:15" ht="28.8" x14ac:dyDescent="0.3">
      <c r="D15" s="47" t="str">
        <f>'LRMF 90 Gas WH Z12'!D15</f>
        <v>50gal, 0.63 UEF (0.60 EF) gas storage in outdoor closet</v>
      </c>
      <c r="F15" s="7"/>
      <c r="G15" s="13"/>
      <c r="H15" s="15">
        <f t="shared" si="0"/>
        <v>0</v>
      </c>
    </row>
    <row r="16" spans="1:15" x14ac:dyDescent="0.3">
      <c r="D16" s="1" t="s">
        <v>38</v>
      </c>
      <c r="E16" s="12">
        <v>8</v>
      </c>
      <c r="F16" s="7" t="s">
        <v>35</v>
      </c>
      <c r="G16" s="13">
        <v>50</v>
      </c>
      <c r="H16" s="15">
        <f t="shared" si="0"/>
        <v>400</v>
      </c>
    </row>
    <row r="17" spans="2:8" x14ac:dyDescent="0.3">
      <c r="D17" s="12" t="s">
        <v>32</v>
      </c>
      <c r="E17" s="12">
        <v>78</v>
      </c>
      <c r="F17" s="7" t="s">
        <v>33</v>
      </c>
      <c r="G17" s="13">
        <f>VLOOKUP($A$4,zone_lu,4)</f>
        <v>58.866228829999997</v>
      </c>
      <c r="H17" s="15">
        <f>E17*G17</f>
        <v>4591.5658487399996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67</v>
      </c>
      <c r="E21" s="12">
        <v>8</v>
      </c>
      <c r="F21" s="7" t="s">
        <v>35</v>
      </c>
      <c r="G21" s="13">
        <v>200</v>
      </c>
      <c r="H21" s="15">
        <f t="shared" si="0"/>
        <v>1600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75</v>
      </c>
      <c r="H24" s="40">
        <f t="shared" ref="H24:H27" si="1">E24*G24</f>
        <v>600</v>
      </c>
    </row>
    <row r="25" spans="2:8" x14ac:dyDescent="0.3">
      <c r="C25"/>
      <c r="D25" t="s">
        <v>77</v>
      </c>
      <c r="E25" s="39"/>
      <c r="F25" s="31"/>
      <c r="G25" s="5"/>
      <c r="H25" s="41" t="s">
        <v>71</v>
      </c>
    </row>
    <row r="26" spans="2:8" x14ac:dyDescent="0.3">
      <c r="C26"/>
      <c r="D26" t="s">
        <v>78</v>
      </c>
      <c r="E26" s="39">
        <v>160</v>
      </c>
      <c r="F26" s="31" t="s">
        <v>79</v>
      </c>
      <c r="G26" s="5">
        <v>3</v>
      </c>
      <c r="H26" s="40">
        <f t="shared" si="1"/>
        <v>480</v>
      </c>
    </row>
    <row r="27" spans="2:8" x14ac:dyDescent="0.3">
      <c r="C27"/>
      <c r="D27" t="s">
        <v>32</v>
      </c>
      <c r="E27" s="39">
        <v>96</v>
      </c>
      <c r="F27" s="31" t="s">
        <v>33</v>
      </c>
      <c r="G27" s="5">
        <f>VLOOKUP($A$4,zone_lu,4)</f>
        <v>58.866228829999997</v>
      </c>
      <c r="H27" s="40">
        <f t="shared" si="1"/>
        <v>5651.1579676799993</v>
      </c>
    </row>
    <row r="28" spans="2:8" x14ac:dyDescent="0.3">
      <c r="E28" s="16"/>
      <c r="F28" s="17"/>
      <c r="G28" s="18"/>
      <c r="H28" s="19">
        <f>SUBTOTAL(9,H12:H27)</f>
        <v>23184.583477699998</v>
      </c>
    </row>
    <row r="29" spans="2:8" x14ac:dyDescent="0.3">
      <c r="E29" s="21"/>
      <c r="F29" s="22"/>
      <c r="G29" s="23"/>
      <c r="H29" s="24"/>
    </row>
    <row r="30" spans="2:8" x14ac:dyDescent="0.3">
      <c r="C30" s="12" t="s">
        <v>39</v>
      </c>
      <c r="E30" s="21"/>
      <c r="F30" s="22"/>
      <c r="G30" s="23"/>
      <c r="H30" s="24">
        <f>SUBTOTAL(9,H6:H29)</f>
        <v>23184.583477699998</v>
      </c>
    </row>
    <row r="31" spans="2:8" x14ac:dyDescent="0.3">
      <c r="F31" s="7"/>
      <c r="G31" s="13"/>
      <c r="H31" s="15">
        <f t="shared" si="0"/>
        <v>0</v>
      </c>
    </row>
    <row r="32" spans="2:8" x14ac:dyDescent="0.3">
      <c r="B32" s="12" t="s">
        <v>40</v>
      </c>
      <c r="E32" s="38">
        <f>ROUND(VLOOKUP($A$4,zone_lu,5)*0.6,2)</f>
        <v>0.09</v>
      </c>
      <c r="F32" s="7"/>
      <c r="G32" s="13"/>
      <c r="H32" s="15">
        <f>ROUND(H30*E32,0)</f>
        <v>2087</v>
      </c>
    </row>
    <row r="33" spans="1:9" x14ac:dyDescent="0.3">
      <c r="E33" s="38"/>
      <c r="F33" s="7"/>
      <c r="G33" s="13"/>
      <c r="H33" s="15"/>
    </row>
    <row r="34" spans="1:9" x14ac:dyDescent="0.3">
      <c r="B34" s="12" t="s">
        <v>60</v>
      </c>
      <c r="E34" s="38">
        <f>ROUND(VLOOKUP($A$4,zone_lu,6)*0.4,2)</f>
        <v>0.04</v>
      </c>
      <c r="F34" s="7"/>
      <c r="G34" s="13"/>
      <c r="H34" s="15">
        <f>ROUND(SUM(H30:H33)*E34,0)</f>
        <v>1011</v>
      </c>
    </row>
    <row r="35" spans="1:9" x14ac:dyDescent="0.3">
      <c r="E35" s="38"/>
      <c r="F35" s="7"/>
      <c r="G35" s="13"/>
      <c r="H35" s="15"/>
    </row>
    <row r="36" spans="1:9" x14ac:dyDescent="0.3">
      <c r="B36" t="s">
        <v>74</v>
      </c>
      <c r="E36" s="38">
        <f>VLOOKUP($A$4,zone_lu,7)</f>
        <v>1.2500000000000001E-2</v>
      </c>
      <c r="F36" s="7"/>
      <c r="G36" s="13"/>
      <c r="H36" s="15">
        <f>ROUND(SUM(H30:H35)*E36,0)</f>
        <v>329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26611.583477699998</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4"/>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26</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7" t="s">
        <v>37</v>
      </c>
      <c r="G14" s="20">
        <v>1800</v>
      </c>
      <c r="H14" s="15">
        <f t="shared" si="0"/>
        <v>14400</v>
      </c>
    </row>
    <row r="15" spans="1:15" ht="28.8" x14ac:dyDescent="0.3">
      <c r="D15" s="6" t="s">
        <v>52</v>
      </c>
      <c r="E15" s="30"/>
      <c r="F15" s="7"/>
      <c r="G15" s="13"/>
      <c r="H15" s="15">
        <f t="shared" si="0"/>
        <v>0</v>
      </c>
    </row>
    <row r="16" spans="1:15" x14ac:dyDescent="0.3">
      <c r="D16" s="1" t="s">
        <v>38</v>
      </c>
      <c r="E16" s="12">
        <v>8</v>
      </c>
      <c r="F16" s="7" t="s">
        <v>35</v>
      </c>
      <c r="G16" s="13">
        <v>50</v>
      </c>
      <c r="H16" s="15">
        <f t="shared" si="0"/>
        <v>400</v>
      </c>
    </row>
    <row r="17" spans="2:8" x14ac:dyDescent="0.3">
      <c r="D17" s="12" t="s">
        <v>32</v>
      </c>
      <c r="E17" s="12">
        <v>36</v>
      </c>
      <c r="F17" s="7" t="s">
        <v>33</v>
      </c>
      <c r="G17" s="13">
        <f>VLOOKUP($A$4,zone_lu,4)</f>
        <v>58.866228829999997</v>
      </c>
      <c r="H17" s="15">
        <f t="shared" si="0"/>
        <v>2119.1842378799997</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48</v>
      </c>
      <c r="F27" s="31" t="s">
        <v>33</v>
      </c>
      <c r="G27" s="5">
        <f>VLOOKUP($A$4,zone_lu,4)</f>
        <v>58.866228829999997</v>
      </c>
      <c r="H27" s="40">
        <f t="shared" si="1"/>
        <v>2825.5789838399996</v>
      </c>
    </row>
    <row r="28" spans="2:8" x14ac:dyDescent="0.3">
      <c r="E28" s="16"/>
      <c r="F28" s="17"/>
      <c r="G28" s="18"/>
      <c r="H28" s="19">
        <f>SUBTOTAL(9,H12:H27)</f>
        <v>23486.622882999996</v>
      </c>
    </row>
    <row r="29" spans="2:8" x14ac:dyDescent="0.3">
      <c r="E29" s="21"/>
      <c r="F29" s="22"/>
      <c r="G29" s="23"/>
      <c r="H29" s="24"/>
    </row>
    <row r="30" spans="2:8" x14ac:dyDescent="0.3">
      <c r="C30" s="12" t="s">
        <v>39</v>
      </c>
      <c r="E30" s="21"/>
      <c r="F30" s="22"/>
      <c r="G30" s="23"/>
      <c r="H30" s="24">
        <f>SUBTOTAL(9,H6:H29)</f>
        <v>23486.622882999996</v>
      </c>
    </row>
    <row r="31" spans="2:8" x14ac:dyDescent="0.3">
      <c r="F31" s="7"/>
      <c r="G31" s="13"/>
      <c r="H31" s="15">
        <f t="shared" si="0"/>
        <v>0</v>
      </c>
    </row>
    <row r="32" spans="2:8" x14ac:dyDescent="0.3">
      <c r="B32" s="12" t="s">
        <v>40</v>
      </c>
      <c r="E32" s="38">
        <f>ROUND(VLOOKUP($A$4,zone_lu,5)*0.6,2)</f>
        <v>0.09</v>
      </c>
      <c r="F32" s="7"/>
      <c r="G32" s="13"/>
      <c r="H32" s="15">
        <f>ROUND(H30*E32,0)</f>
        <v>2114</v>
      </c>
    </row>
    <row r="33" spans="1:9" x14ac:dyDescent="0.3">
      <c r="E33" s="38"/>
      <c r="F33" s="7"/>
      <c r="G33" s="13"/>
      <c r="H33" s="15"/>
    </row>
    <row r="34" spans="1:9" x14ac:dyDescent="0.3">
      <c r="B34" s="12" t="s">
        <v>60</v>
      </c>
      <c r="E34" s="38">
        <f>ROUND(VLOOKUP($A$4,zone_lu,6)*0.4,2)</f>
        <v>0.04</v>
      </c>
      <c r="F34" s="7"/>
      <c r="G34" s="13"/>
      <c r="H34" s="15">
        <f>ROUND(SUM(H30:H33)*E34,0)</f>
        <v>1024</v>
      </c>
    </row>
    <row r="35" spans="1:9" x14ac:dyDescent="0.3">
      <c r="E35" s="38"/>
      <c r="F35" s="7"/>
      <c r="G35" s="13"/>
      <c r="H35" s="15"/>
    </row>
    <row r="36" spans="1:9" x14ac:dyDescent="0.3">
      <c r="B36" t="s">
        <v>74</v>
      </c>
      <c r="E36" s="38">
        <f>VLOOKUP($A$4,zone_lu,7)</f>
        <v>1.2500000000000001E-2</v>
      </c>
      <c r="F36" s="7"/>
      <c r="G36" s="13"/>
      <c r="H36" s="15">
        <f>ROUND(SUM(H30:H35)*E36,0)</f>
        <v>333</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26957.622882999996</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67"/>
  <dimension ref="A1:O47"/>
  <sheetViews>
    <sheetView showGridLines="0" topLeftCell="A6"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51</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5"/>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51</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6"/>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51</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37"/>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51</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38"/>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51</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39"/>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51</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89"/>
  <dimension ref="A1:O47"/>
  <sheetViews>
    <sheetView showGridLines="0" topLeftCell="A6"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c r="H14" s="35" t="s">
        <v>70</v>
      </c>
    </row>
    <row r="15" spans="1:15" ht="28.8" x14ac:dyDescent="0.3">
      <c r="D15" s="6" t="s">
        <v>53</v>
      </c>
      <c r="F15" s="7"/>
      <c r="G15" s="13"/>
      <c r="H15" s="15">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5931.9737298</v>
      </c>
    </row>
    <row r="29" spans="2:8" x14ac:dyDescent="0.3">
      <c r="E29" s="21"/>
      <c r="F29" s="22"/>
      <c r="G29" s="23"/>
      <c r="H29" s="24"/>
    </row>
    <row r="30" spans="2:8" x14ac:dyDescent="0.3">
      <c r="C30" s="12" t="s">
        <v>39</v>
      </c>
      <c r="E30" s="21"/>
      <c r="F30" s="22"/>
      <c r="G30" s="23"/>
      <c r="H30" s="24">
        <f>SUBTOTAL(9,H6:H29)</f>
        <v>7238.3684757600004</v>
      </c>
    </row>
    <row r="31" spans="2:8" x14ac:dyDescent="0.3">
      <c r="F31" s="7"/>
      <c r="G31" s="13"/>
      <c r="H31" s="15">
        <f t="shared" si="0"/>
        <v>0</v>
      </c>
    </row>
    <row r="32" spans="2:8" x14ac:dyDescent="0.3">
      <c r="B32" s="12" t="s">
        <v>40</v>
      </c>
      <c r="E32" s="38">
        <f>VLOOKUP($A$4,zone_lu,5)</f>
        <v>0.15</v>
      </c>
      <c r="F32" s="7"/>
      <c r="G32" s="13"/>
      <c r="H32" s="15">
        <f>ROUND(H30*E32,0)</f>
        <v>1086</v>
      </c>
    </row>
    <row r="33" spans="1:9" x14ac:dyDescent="0.3">
      <c r="E33" s="38"/>
      <c r="F33" s="7"/>
      <c r="G33" s="13"/>
      <c r="H33" s="15"/>
    </row>
    <row r="34" spans="1:9" x14ac:dyDescent="0.3">
      <c r="B34" s="12" t="s">
        <v>60</v>
      </c>
      <c r="E34" s="38">
        <f>VLOOKUP($A$4,zone_lu,6)</f>
        <v>0.1</v>
      </c>
      <c r="F34" s="7"/>
      <c r="G34" s="13"/>
      <c r="H34" s="15">
        <f>ROUND(SUM(H30:H33)*E34,0)</f>
        <v>832</v>
      </c>
    </row>
    <row r="35" spans="1:9" x14ac:dyDescent="0.3">
      <c r="E35" s="38"/>
      <c r="F35" s="7"/>
      <c r="G35" s="13"/>
      <c r="H35" s="15"/>
    </row>
    <row r="36" spans="1:9" x14ac:dyDescent="0.3">
      <c r="B36" t="s">
        <v>74</v>
      </c>
      <c r="E36" s="38">
        <f>VLOOKUP($A$4,zone_lu,7)</f>
        <v>1.2500000000000001E-2</v>
      </c>
      <c r="F36" s="7"/>
      <c r="G36" s="13"/>
      <c r="H36" s="15">
        <f>ROUND(SUM(H30:H35)*E36,0)</f>
        <v>114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9270.3684757600004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0"/>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c r="H14" s="35" t="s">
        <v>70</v>
      </c>
    </row>
    <row r="15" spans="1:15" ht="28.8" x14ac:dyDescent="0.3">
      <c r="D15" s="6" t="s">
        <v>53</v>
      </c>
      <c r="F15" s="7"/>
      <c r="G15" s="13"/>
      <c r="H15" s="15">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5931.9737298</v>
      </c>
    </row>
    <row r="29" spans="2:8" x14ac:dyDescent="0.3">
      <c r="E29" s="21"/>
      <c r="F29" s="22"/>
      <c r="G29" s="23"/>
      <c r="H29" s="24"/>
    </row>
    <row r="30" spans="2:8" x14ac:dyDescent="0.3">
      <c r="C30" s="12" t="s">
        <v>39</v>
      </c>
      <c r="E30" s="21"/>
      <c r="F30" s="22"/>
      <c r="G30" s="23"/>
      <c r="H30" s="24">
        <f>SUBTOTAL(9,H6:H29)</f>
        <v>7238.3684757600004</v>
      </c>
    </row>
    <row r="31" spans="2:8" x14ac:dyDescent="0.3">
      <c r="F31" s="7"/>
      <c r="G31" s="13"/>
      <c r="H31" s="15">
        <f t="shared" si="0"/>
        <v>0</v>
      </c>
    </row>
    <row r="32" spans="2:8" x14ac:dyDescent="0.3">
      <c r="B32" s="12" t="s">
        <v>40</v>
      </c>
      <c r="E32" s="38">
        <f>VLOOKUP($A$4,zone_lu,5)</f>
        <v>0.15</v>
      </c>
      <c r="F32" s="7"/>
      <c r="G32" s="13"/>
      <c r="H32" s="15">
        <f>ROUND(H30*E32,0)</f>
        <v>1086</v>
      </c>
    </row>
    <row r="33" spans="1:9" x14ac:dyDescent="0.3">
      <c r="E33" s="38"/>
      <c r="F33" s="7"/>
      <c r="G33" s="13"/>
      <c r="H33" s="15"/>
    </row>
    <row r="34" spans="1:9" x14ac:dyDescent="0.3">
      <c r="B34" s="12" t="s">
        <v>60</v>
      </c>
      <c r="E34" s="38">
        <f>VLOOKUP($A$4,zone_lu,6)</f>
        <v>0.1</v>
      </c>
      <c r="F34" s="7"/>
      <c r="G34" s="13"/>
      <c r="H34" s="15">
        <f>ROUND(SUM(H30:H33)*E34,0)</f>
        <v>832</v>
      </c>
    </row>
    <row r="35" spans="1:9" x14ac:dyDescent="0.3">
      <c r="E35" s="38"/>
      <c r="F35" s="7"/>
      <c r="G35" s="13"/>
      <c r="H35" s="15"/>
    </row>
    <row r="36" spans="1:9" x14ac:dyDescent="0.3">
      <c r="B36" t="s">
        <v>74</v>
      </c>
      <c r="E36" s="38">
        <f>VLOOKUP($A$4,zone_lu,7)</f>
        <v>1.2500000000000001E-2</v>
      </c>
      <c r="F36" s="7"/>
      <c r="G36" s="13"/>
      <c r="H36" s="15">
        <f>ROUND(SUM(H30:H35)*E36,0)</f>
        <v>114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9270.3684757600004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1"/>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c r="H14" s="35" t="s">
        <v>70</v>
      </c>
    </row>
    <row r="15" spans="1:15" ht="28.8" x14ac:dyDescent="0.3">
      <c r="D15" s="6" t="s">
        <v>53</v>
      </c>
      <c r="F15" s="7"/>
      <c r="G15" s="13"/>
      <c r="H15" s="15">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5931.9737298</v>
      </c>
    </row>
    <row r="29" spans="2:8" x14ac:dyDescent="0.3">
      <c r="E29" s="21"/>
      <c r="F29" s="22"/>
      <c r="G29" s="23"/>
      <c r="H29" s="24"/>
    </row>
    <row r="30" spans="2:8" x14ac:dyDescent="0.3">
      <c r="C30" s="12" t="s">
        <v>39</v>
      </c>
      <c r="E30" s="21"/>
      <c r="F30" s="22"/>
      <c r="G30" s="23"/>
      <c r="H30" s="24">
        <f>SUBTOTAL(9,H6:H29)</f>
        <v>7238.3684757600004</v>
      </c>
    </row>
    <row r="31" spans="2:8" x14ac:dyDescent="0.3">
      <c r="F31" s="7"/>
      <c r="G31" s="13"/>
      <c r="H31" s="15">
        <f t="shared" si="0"/>
        <v>0</v>
      </c>
    </row>
    <row r="32" spans="2:8" x14ac:dyDescent="0.3">
      <c r="B32" s="12" t="s">
        <v>40</v>
      </c>
      <c r="E32" s="38">
        <f>VLOOKUP($A$4,zone_lu,5)</f>
        <v>0.15</v>
      </c>
      <c r="F32" s="7"/>
      <c r="G32" s="13"/>
      <c r="H32" s="15">
        <f>ROUND(H30*E32,0)</f>
        <v>1086</v>
      </c>
    </row>
    <row r="33" spans="1:9" x14ac:dyDescent="0.3">
      <c r="E33" s="38"/>
      <c r="F33" s="7"/>
      <c r="G33" s="13"/>
      <c r="H33" s="15"/>
    </row>
    <row r="34" spans="1:9" x14ac:dyDescent="0.3">
      <c r="B34" s="12" t="s">
        <v>60</v>
      </c>
      <c r="E34" s="38">
        <f>VLOOKUP($A$4,zone_lu,6)</f>
        <v>0.1</v>
      </c>
      <c r="F34" s="7"/>
      <c r="G34" s="13"/>
      <c r="H34" s="15">
        <f>ROUND(SUM(H30:H33)*E34,0)</f>
        <v>832</v>
      </c>
    </row>
    <row r="35" spans="1:9" x14ac:dyDescent="0.3">
      <c r="E35" s="38"/>
      <c r="F35" s="7"/>
      <c r="G35" s="13"/>
      <c r="H35" s="15"/>
    </row>
    <row r="36" spans="1:9" x14ac:dyDescent="0.3">
      <c r="B36" t="s">
        <v>74</v>
      </c>
      <c r="E36" s="38">
        <f>VLOOKUP($A$4,zone_lu,7)</f>
        <v>1.2500000000000001E-2</v>
      </c>
      <c r="F36" s="7"/>
      <c r="G36" s="13"/>
      <c r="H36" s="15">
        <f>ROUND(SUM(H30:H35)*E36,0)</f>
        <v>114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9270.3684757600004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
    <tabColor rgb="FFFFC000"/>
  </sheetPr>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27</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v>715</v>
      </c>
      <c r="H14" s="15">
        <f t="shared" si="0"/>
        <v>4290</v>
      </c>
    </row>
    <row r="15" spans="1:15" ht="28.8" x14ac:dyDescent="0.3">
      <c r="D15" s="6" t="s">
        <v>54</v>
      </c>
      <c r="F15" s="7"/>
      <c r="G15" s="13"/>
      <c r="H15" s="15">
        <f t="shared" si="0"/>
        <v>0</v>
      </c>
    </row>
    <row r="16" spans="1:15" x14ac:dyDescent="0.3">
      <c r="D16" s="1" t="s">
        <v>38</v>
      </c>
      <c r="E16" s="12">
        <v>6</v>
      </c>
      <c r="F16" s="7" t="s">
        <v>35</v>
      </c>
      <c r="G16" s="13">
        <v>50</v>
      </c>
      <c r="H16" s="15">
        <f t="shared" si="0"/>
        <v>300</v>
      </c>
    </row>
    <row r="17" spans="2:8" x14ac:dyDescent="0.3">
      <c r="D17" s="12" t="s">
        <v>32</v>
      </c>
      <c r="E17" s="12">
        <v>18</v>
      </c>
      <c r="F17" s="7" t="s">
        <v>33</v>
      </c>
      <c r="G17" s="13">
        <f>VLOOKUP($A$4,zone_lu,4)</f>
        <v>58.866228829999997</v>
      </c>
      <c r="H17" s="15">
        <f t="shared" si="0"/>
        <v>1059.5921189399999</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67</v>
      </c>
      <c r="E21" s="12">
        <v>6</v>
      </c>
      <c r="F21" s="7" t="s">
        <v>35</v>
      </c>
      <c r="G21" s="13">
        <v>50</v>
      </c>
      <c r="H21" s="15">
        <f t="shared" si="0"/>
        <v>300</v>
      </c>
    </row>
    <row r="22" spans="2:8" x14ac:dyDescent="0.3">
      <c r="D22" s="12" t="s">
        <v>32</v>
      </c>
      <c r="E22" s="12">
        <v>12</v>
      </c>
      <c r="F22" s="7" t="s">
        <v>33</v>
      </c>
      <c r="G22" s="13">
        <f>VLOOKUP($A$4,zone_lu,4)</f>
        <v>58.866228829999997</v>
      </c>
      <c r="H22" s="15">
        <f t="shared" si="0"/>
        <v>706.39474595999991</v>
      </c>
    </row>
    <row r="23" spans="2:8" x14ac:dyDescent="0.3">
      <c r="C23" t="s">
        <v>75</v>
      </c>
      <c r="D23"/>
      <c r="E23"/>
      <c r="F23" s="7"/>
      <c r="G23" s="3"/>
      <c r="H23" s="4"/>
    </row>
    <row r="24" spans="2:8" x14ac:dyDescent="0.3">
      <c r="C24"/>
      <c r="D24" t="s">
        <v>76</v>
      </c>
      <c r="E24" s="39"/>
      <c r="F24" s="31"/>
      <c r="G24" s="5"/>
      <c r="H24" s="41" t="s">
        <v>28</v>
      </c>
    </row>
    <row r="25" spans="2:8" x14ac:dyDescent="0.3">
      <c r="C25"/>
      <c r="D25" t="s">
        <v>77</v>
      </c>
      <c r="E25" s="39"/>
      <c r="F25" s="31"/>
      <c r="G25" s="5"/>
      <c r="H25" s="41" t="s">
        <v>71</v>
      </c>
    </row>
    <row r="26" spans="2:8" x14ac:dyDescent="0.3">
      <c r="C26"/>
      <c r="D26" t="s">
        <v>78</v>
      </c>
      <c r="E26" s="39"/>
      <c r="F26" s="31"/>
      <c r="G26" s="5"/>
      <c r="H26" s="41" t="s">
        <v>28</v>
      </c>
    </row>
    <row r="27" spans="2:8" x14ac:dyDescent="0.3">
      <c r="C27"/>
      <c r="D27" t="s">
        <v>32</v>
      </c>
      <c r="E27" s="39"/>
      <c r="F27" s="31"/>
      <c r="G27" s="5"/>
      <c r="H27" s="41" t="s">
        <v>28</v>
      </c>
    </row>
    <row r="28" spans="2:8" x14ac:dyDescent="0.3">
      <c r="E28" s="16"/>
      <c r="F28" s="17"/>
      <c r="G28" s="18"/>
      <c r="H28" s="19">
        <f>SUBTOTAL(9,H12:H27)</f>
        <v>7405.9868649</v>
      </c>
    </row>
    <row r="29" spans="2:8" x14ac:dyDescent="0.3">
      <c r="E29" s="21"/>
      <c r="F29" s="22"/>
      <c r="G29" s="23"/>
      <c r="H29" s="24"/>
    </row>
    <row r="30" spans="2:8" x14ac:dyDescent="0.3">
      <c r="C30" s="12" t="s">
        <v>39</v>
      </c>
      <c r="E30" s="21"/>
      <c r="F30" s="22"/>
      <c r="G30" s="23"/>
      <c r="H30" s="24">
        <f>SUBTOTAL(9,H6:H29)</f>
        <v>8712.3816108600004</v>
      </c>
    </row>
    <row r="31" spans="2:8" x14ac:dyDescent="0.3">
      <c r="F31" s="7"/>
      <c r="G31" s="13"/>
      <c r="H31" s="15">
        <f t="shared" si="0"/>
        <v>0</v>
      </c>
    </row>
    <row r="32" spans="2:8" x14ac:dyDescent="0.3">
      <c r="B32" s="12" t="s">
        <v>40</v>
      </c>
      <c r="E32" s="38">
        <f>VLOOKUP($A$4,zone_lu,5)</f>
        <v>0.15</v>
      </c>
      <c r="F32" s="7"/>
      <c r="G32" s="13"/>
      <c r="H32" s="15">
        <f>ROUND(H30*E32,0)</f>
        <v>1307</v>
      </c>
    </row>
    <row r="33" spans="1:9" x14ac:dyDescent="0.3">
      <c r="E33" s="38"/>
      <c r="F33" s="7"/>
      <c r="G33" s="13"/>
      <c r="H33" s="15"/>
    </row>
    <row r="34" spans="1:9" x14ac:dyDescent="0.3">
      <c r="B34" s="12" t="s">
        <v>60</v>
      </c>
      <c r="E34" s="38">
        <f>VLOOKUP($A$4,zone_lu,6)</f>
        <v>0.1</v>
      </c>
      <c r="F34" s="7"/>
      <c r="G34" s="13"/>
      <c r="H34" s="15">
        <f>ROUND(SUM(H30:H33)*E34,0)</f>
        <v>1002</v>
      </c>
    </row>
    <row r="35" spans="1:9" x14ac:dyDescent="0.3">
      <c r="E35" s="38"/>
      <c r="F35" s="7"/>
      <c r="G35" s="13"/>
      <c r="H35" s="15"/>
    </row>
    <row r="36" spans="1:9" x14ac:dyDescent="0.3">
      <c r="B36" t="s">
        <v>74</v>
      </c>
      <c r="E36" s="38">
        <f>VLOOKUP($A$4,zone_lu,7)</f>
        <v>1.2500000000000001E-2</v>
      </c>
      <c r="F36" s="7"/>
      <c r="G36" s="13"/>
      <c r="H36" s="15">
        <f>ROUND(SUM(H30:H35)*E36,0)</f>
        <v>138</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1">E39*G39</f>
        <v>0</v>
      </c>
    </row>
    <row r="40" spans="1:9" ht="15" thickBot="1" x14ac:dyDescent="0.35">
      <c r="B40" s="26" t="s">
        <v>41</v>
      </c>
      <c r="C40" s="26"/>
      <c r="D40" s="26"/>
      <c r="E40" s="26"/>
      <c r="F40" s="8"/>
      <c r="G40" s="27"/>
      <c r="H40" s="28">
        <f>SUBTOTAL(9,H6:H39)</f>
        <v>11159.38161086</v>
      </c>
    </row>
    <row r="41" spans="1:9" ht="15" thickTop="1" x14ac:dyDescent="0.3">
      <c r="E41" s="25"/>
      <c r="F41" s="7"/>
      <c r="G41" s="13"/>
      <c r="H41" s="15">
        <f t="shared" si="1"/>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2"/>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c r="H14" s="35" t="s">
        <v>70</v>
      </c>
    </row>
    <row r="15" spans="1:15" ht="28.8" x14ac:dyDescent="0.3">
      <c r="D15" s="6" t="s">
        <v>53</v>
      </c>
      <c r="F15" s="7"/>
      <c r="G15" s="13"/>
      <c r="H15" s="15">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5931.9737298</v>
      </c>
    </row>
    <row r="29" spans="2:8" x14ac:dyDescent="0.3">
      <c r="E29" s="21"/>
      <c r="F29" s="22"/>
      <c r="G29" s="23"/>
      <c r="H29" s="24"/>
    </row>
    <row r="30" spans="2:8" x14ac:dyDescent="0.3">
      <c r="C30" s="12" t="s">
        <v>39</v>
      </c>
      <c r="E30" s="21"/>
      <c r="F30" s="22"/>
      <c r="G30" s="23"/>
      <c r="H30" s="24">
        <f>SUBTOTAL(9,H6:H29)</f>
        <v>7238.3684757600004</v>
      </c>
    </row>
    <row r="31" spans="2:8" x14ac:dyDescent="0.3">
      <c r="F31" s="7"/>
      <c r="G31" s="13"/>
      <c r="H31" s="15">
        <f t="shared" si="0"/>
        <v>0</v>
      </c>
    </row>
    <row r="32" spans="2:8" x14ac:dyDescent="0.3">
      <c r="B32" s="12" t="s">
        <v>40</v>
      </c>
      <c r="E32" s="38">
        <f>VLOOKUP($A$4,zone_lu,5)</f>
        <v>0.15</v>
      </c>
      <c r="F32" s="7"/>
      <c r="G32" s="13"/>
      <c r="H32" s="15">
        <f>ROUND(H30*E32,0)</f>
        <v>1086</v>
      </c>
    </row>
    <row r="33" spans="1:9" x14ac:dyDescent="0.3">
      <c r="E33" s="38"/>
      <c r="F33" s="7"/>
      <c r="G33" s="13"/>
      <c r="H33" s="15"/>
    </row>
    <row r="34" spans="1:9" x14ac:dyDescent="0.3">
      <c r="B34" s="12" t="s">
        <v>60</v>
      </c>
      <c r="E34" s="38">
        <f>VLOOKUP($A$4,zone_lu,6)</f>
        <v>0.1</v>
      </c>
      <c r="F34" s="7"/>
      <c r="G34" s="13"/>
      <c r="H34" s="15">
        <f>ROUND(SUM(H30:H33)*E34,0)</f>
        <v>832</v>
      </c>
    </row>
    <row r="35" spans="1:9" x14ac:dyDescent="0.3">
      <c r="E35" s="38"/>
      <c r="F35" s="7"/>
      <c r="G35" s="13"/>
      <c r="H35" s="15"/>
    </row>
    <row r="36" spans="1:9" x14ac:dyDescent="0.3">
      <c r="B36" t="s">
        <v>74</v>
      </c>
      <c r="E36" s="38">
        <f>VLOOKUP($A$4,zone_lu,7)</f>
        <v>1.2500000000000001E-2</v>
      </c>
      <c r="F36" s="7"/>
      <c r="G36" s="13"/>
      <c r="H36" s="15">
        <f>ROUND(SUM(H30:H35)*E36,0)</f>
        <v>114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9270.3684757600004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3"/>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c r="H14" s="35" t="s">
        <v>70</v>
      </c>
    </row>
    <row r="15" spans="1:15" ht="28.8" x14ac:dyDescent="0.3">
      <c r="D15" s="6" t="s">
        <v>53</v>
      </c>
      <c r="F15" s="7"/>
      <c r="G15" s="13"/>
      <c r="H15" s="15">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5931.9737298</v>
      </c>
    </row>
    <row r="29" spans="2:8" x14ac:dyDescent="0.3">
      <c r="E29" s="21"/>
      <c r="F29" s="22"/>
      <c r="G29" s="23"/>
      <c r="H29" s="24"/>
    </row>
    <row r="30" spans="2:8" x14ac:dyDescent="0.3">
      <c r="C30" s="12" t="s">
        <v>39</v>
      </c>
      <c r="E30" s="21"/>
      <c r="F30" s="22"/>
      <c r="G30" s="23"/>
      <c r="H30" s="24">
        <f>SUBTOTAL(9,H6:H29)</f>
        <v>7238.3684757600004</v>
      </c>
    </row>
    <row r="31" spans="2:8" x14ac:dyDescent="0.3">
      <c r="F31" s="7"/>
      <c r="G31" s="13"/>
      <c r="H31" s="15">
        <f t="shared" si="0"/>
        <v>0</v>
      </c>
    </row>
    <row r="32" spans="2:8" x14ac:dyDescent="0.3">
      <c r="B32" s="12" t="s">
        <v>40</v>
      </c>
      <c r="E32" s="38">
        <f>VLOOKUP($A$4,zone_lu,5)</f>
        <v>0.15</v>
      </c>
      <c r="F32" s="7"/>
      <c r="G32" s="13"/>
      <c r="H32" s="15">
        <f>ROUND(H30*E32,0)</f>
        <v>1086</v>
      </c>
    </row>
    <row r="33" spans="1:9" x14ac:dyDescent="0.3">
      <c r="E33" s="38"/>
      <c r="F33" s="7"/>
      <c r="G33" s="13"/>
      <c r="H33" s="15"/>
    </row>
    <row r="34" spans="1:9" x14ac:dyDescent="0.3">
      <c r="B34" s="12" t="s">
        <v>60</v>
      </c>
      <c r="E34" s="38">
        <f>VLOOKUP($A$4,zone_lu,6)</f>
        <v>0.1</v>
      </c>
      <c r="F34" s="7"/>
      <c r="G34" s="13"/>
      <c r="H34" s="15">
        <f>ROUND(SUM(H30:H33)*E34,0)</f>
        <v>832</v>
      </c>
    </row>
    <row r="35" spans="1:9" x14ac:dyDescent="0.3">
      <c r="E35" s="38"/>
      <c r="F35" s="7"/>
      <c r="G35" s="13"/>
      <c r="H35" s="15"/>
    </row>
    <row r="36" spans="1:9" x14ac:dyDescent="0.3">
      <c r="B36" t="s">
        <v>74</v>
      </c>
      <c r="E36" s="38">
        <f>VLOOKUP($A$4,zone_lu,7)</f>
        <v>1.2500000000000001E-2</v>
      </c>
      <c r="F36" s="7"/>
      <c r="G36" s="13"/>
      <c r="H36" s="15">
        <f>ROUND(SUM(H30:H35)*E36,0)</f>
        <v>114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9270.3684757600004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4"/>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6</v>
      </c>
      <c r="F14" s="7" t="s">
        <v>37</v>
      </c>
      <c r="G14" s="20"/>
      <c r="H14" s="35" t="s">
        <v>70</v>
      </c>
    </row>
    <row r="15" spans="1:15" ht="28.8" x14ac:dyDescent="0.3">
      <c r="D15" s="6" t="s">
        <v>53</v>
      </c>
      <c r="F15" s="7"/>
      <c r="G15" s="13"/>
      <c r="H15" s="15">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5931.9737298</v>
      </c>
    </row>
    <row r="29" spans="2:8" x14ac:dyDescent="0.3">
      <c r="E29" s="21"/>
      <c r="F29" s="22"/>
      <c r="G29" s="23"/>
      <c r="H29" s="24"/>
    </row>
    <row r="30" spans="2:8" x14ac:dyDescent="0.3">
      <c r="C30" s="12" t="s">
        <v>39</v>
      </c>
      <c r="E30" s="21"/>
      <c r="F30" s="22"/>
      <c r="G30" s="23"/>
      <c r="H30" s="24">
        <f>SUBTOTAL(9,H6:H29)</f>
        <v>7238.3684757600004</v>
      </c>
    </row>
    <row r="31" spans="2:8" x14ac:dyDescent="0.3">
      <c r="F31" s="7"/>
      <c r="G31" s="13"/>
      <c r="H31" s="15">
        <f t="shared" si="0"/>
        <v>0</v>
      </c>
    </row>
    <row r="32" spans="2:8" x14ac:dyDescent="0.3">
      <c r="B32" s="12" t="s">
        <v>40</v>
      </c>
      <c r="E32" s="38">
        <f>VLOOKUP($A$4,zone_lu,5)</f>
        <v>0.15</v>
      </c>
      <c r="F32" s="7"/>
      <c r="G32" s="13"/>
      <c r="H32" s="15">
        <f>ROUND(H30*E32,0)</f>
        <v>1086</v>
      </c>
    </row>
    <row r="33" spans="1:9" x14ac:dyDescent="0.3">
      <c r="E33" s="38"/>
      <c r="F33" s="7"/>
      <c r="G33" s="13"/>
      <c r="H33" s="15"/>
    </row>
    <row r="34" spans="1:9" x14ac:dyDescent="0.3">
      <c r="B34" s="12" t="s">
        <v>60</v>
      </c>
      <c r="E34" s="38">
        <f>VLOOKUP($A$4,zone_lu,6)</f>
        <v>0.1</v>
      </c>
      <c r="F34" s="7"/>
      <c r="G34" s="13"/>
      <c r="H34" s="15">
        <f>ROUND(SUM(H30:H33)*E34,0)</f>
        <v>832</v>
      </c>
    </row>
    <row r="35" spans="1:9" x14ac:dyDescent="0.3">
      <c r="E35" s="38"/>
      <c r="F35" s="7"/>
      <c r="G35" s="13"/>
      <c r="H35" s="15"/>
    </row>
    <row r="36" spans="1:9" x14ac:dyDescent="0.3">
      <c r="B36" t="s">
        <v>74</v>
      </c>
      <c r="E36" s="38">
        <f>VLOOKUP($A$4,zone_lu,7)</f>
        <v>1.2500000000000001E-2</v>
      </c>
      <c r="F36" s="7"/>
      <c r="G36" s="13"/>
      <c r="H36" s="15">
        <f>ROUND(SUM(H30:H35)*E36,0)</f>
        <v>114</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9270.3684757600004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88"/>
  <dimension ref="A1:O47"/>
  <sheetViews>
    <sheetView showGridLines="0" topLeftCell="A6"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52</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45"/>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52</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46"/>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52</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47"/>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52</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48"/>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52</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49"/>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1990's</v>
      </c>
    </row>
    <row r="2" spans="1:15" x14ac:dyDescent="0.3">
      <c r="A2" s="12" t="s">
        <v>15</v>
      </c>
    </row>
    <row r="3" spans="1:15" x14ac:dyDescent="0.3">
      <c r="A3" s="12" t="s">
        <v>26</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12</v>
      </c>
      <c r="F8" s="7" t="s">
        <v>33</v>
      </c>
      <c r="G8" s="13">
        <f>VLOOKUP($A$4,zone_lu,4)</f>
        <v>58.866228829999997</v>
      </c>
      <c r="H8" s="15">
        <f>E8*G8</f>
        <v>706.39474595999991</v>
      </c>
    </row>
    <row r="9" spans="1:15" x14ac:dyDescent="0.3">
      <c r="D9" s="12" t="s">
        <v>34</v>
      </c>
      <c r="E9" s="12">
        <v>6</v>
      </c>
      <c r="F9" s="7" t="s">
        <v>35</v>
      </c>
      <c r="G9" s="13">
        <v>100</v>
      </c>
      <c r="H9" s="15">
        <f t="shared" ref="H9:H31" si="0">E9*G9</f>
        <v>600</v>
      </c>
    </row>
    <row r="10" spans="1:15" x14ac:dyDescent="0.3">
      <c r="E10" s="16"/>
      <c r="F10" s="17"/>
      <c r="G10" s="18"/>
      <c r="H10" s="19">
        <f>SUBTOTAL(9,H6:H9)</f>
        <v>1306.3947459599999</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6</v>
      </c>
      <c r="F14" s="31" t="s">
        <v>37</v>
      </c>
      <c r="G14" s="20">
        <v>1400</v>
      </c>
      <c r="H14" s="32">
        <f t="shared" si="0"/>
        <v>8400</v>
      </c>
    </row>
    <row r="15" spans="1:15" ht="28.8" x14ac:dyDescent="0.3">
      <c r="D15" s="6" t="s">
        <v>52</v>
      </c>
      <c r="E15" s="30"/>
      <c r="F15" s="31"/>
      <c r="G15" s="20"/>
      <c r="H15" s="32">
        <f t="shared" si="0"/>
        <v>0</v>
      </c>
    </row>
    <row r="16" spans="1:15" x14ac:dyDescent="0.3">
      <c r="D16" s="1" t="s">
        <v>38</v>
      </c>
      <c r="E16" s="12">
        <v>6</v>
      </c>
      <c r="F16" s="7" t="s">
        <v>35</v>
      </c>
      <c r="G16" s="13">
        <v>50</v>
      </c>
      <c r="H16" s="15">
        <f t="shared" si="0"/>
        <v>300</v>
      </c>
    </row>
    <row r="17" spans="2:8" x14ac:dyDescent="0.3">
      <c r="D17" s="12" t="s">
        <v>32</v>
      </c>
      <c r="E17" s="12">
        <v>20</v>
      </c>
      <c r="F17" s="7" t="s">
        <v>33</v>
      </c>
      <c r="G17" s="13">
        <f>VLOOKUP($A$4,zone_lu,4)</f>
        <v>58.866228829999997</v>
      </c>
      <c r="H17" s="15">
        <f t="shared" si="0"/>
        <v>1177.3245766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6</v>
      </c>
      <c r="F20" s="7" t="s">
        <v>35</v>
      </c>
      <c r="G20" s="13">
        <v>125</v>
      </c>
      <c r="H20" s="15">
        <f t="shared" si="0"/>
        <v>750</v>
      </c>
    </row>
    <row r="21" spans="2:8" x14ac:dyDescent="0.3">
      <c r="D21" s="34" t="s">
        <v>69</v>
      </c>
      <c r="E21" s="12">
        <v>6</v>
      </c>
      <c r="F21" s="7" t="s">
        <v>35</v>
      </c>
      <c r="G21" s="13">
        <v>100</v>
      </c>
      <c r="H21" s="15">
        <f t="shared" si="0"/>
        <v>600</v>
      </c>
    </row>
    <row r="22" spans="2:8" x14ac:dyDescent="0.3">
      <c r="D22" s="12" t="s">
        <v>32</v>
      </c>
      <c r="E22" s="12">
        <v>20</v>
      </c>
      <c r="F22" s="7" t="s">
        <v>33</v>
      </c>
      <c r="G22" s="13">
        <f>VLOOKUP($A$4,zone_lu,4)</f>
        <v>58.866228829999997</v>
      </c>
      <c r="H22" s="15">
        <f t="shared" si="0"/>
        <v>1177.3245766</v>
      </c>
    </row>
    <row r="23" spans="2:8" x14ac:dyDescent="0.3">
      <c r="C23" t="s">
        <v>75</v>
      </c>
      <c r="D23"/>
      <c r="E23"/>
      <c r="F23" s="7"/>
      <c r="G23" s="3"/>
      <c r="H23" s="4"/>
    </row>
    <row r="24" spans="2:8" x14ac:dyDescent="0.3">
      <c r="C24"/>
      <c r="D24" t="s">
        <v>76</v>
      </c>
      <c r="E24" s="39">
        <v>6</v>
      </c>
      <c r="F24" s="31" t="s">
        <v>37</v>
      </c>
      <c r="G24" s="5">
        <v>125</v>
      </c>
      <c r="H24" s="40">
        <f t="shared" ref="H24:H27" si="1">E24*G24</f>
        <v>750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20</v>
      </c>
      <c r="F27" s="31" t="s">
        <v>33</v>
      </c>
      <c r="G27" s="5">
        <f>VLOOKUP($A$4,zone_lu,4)</f>
        <v>58.866228829999997</v>
      </c>
      <c r="H27" s="40">
        <f t="shared" si="1"/>
        <v>1177.3245766</v>
      </c>
    </row>
    <row r="28" spans="2:8" x14ac:dyDescent="0.3">
      <c r="E28" s="16"/>
      <c r="F28" s="17"/>
      <c r="G28" s="18"/>
      <c r="H28" s="19">
        <f>SUBTOTAL(9,H12:H27)</f>
        <v>14331.9737298</v>
      </c>
    </row>
    <row r="29" spans="2:8" x14ac:dyDescent="0.3">
      <c r="E29" s="21"/>
      <c r="F29" s="22"/>
      <c r="G29" s="23"/>
      <c r="H29" s="24"/>
    </row>
    <row r="30" spans="2:8" x14ac:dyDescent="0.3">
      <c r="C30" s="12" t="s">
        <v>39</v>
      </c>
      <c r="E30" s="21"/>
      <c r="F30" s="22"/>
      <c r="G30" s="23"/>
      <c r="H30" s="24">
        <f>SUBTOTAL(9,H6:H29)</f>
        <v>15638.36847576</v>
      </c>
    </row>
    <row r="31" spans="2:8" x14ac:dyDescent="0.3">
      <c r="F31" s="7"/>
      <c r="G31" s="13"/>
      <c r="H31" s="15">
        <f t="shared" si="0"/>
        <v>0</v>
      </c>
    </row>
    <row r="32" spans="2:8" x14ac:dyDescent="0.3">
      <c r="B32" s="12" t="s">
        <v>40</v>
      </c>
      <c r="E32" s="38">
        <f>VLOOKUP($A$4,zone_lu,5)</f>
        <v>0.15</v>
      </c>
      <c r="F32" s="7"/>
      <c r="G32" s="13"/>
      <c r="H32" s="15">
        <f>ROUND(H30*E32,0)</f>
        <v>2346</v>
      </c>
    </row>
    <row r="33" spans="1:9" x14ac:dyDescent="0.3">
      <c r="E33" s="38"/>
      <c r="F33" s="7"/>
      <c r="G33" s="13"/>
      <c r="H33" s="15"/>
    </row>
    <row r="34" spans="1:9" x14ac:dyDescent="0.3">
      <c r="B34" s="12" t="s">
        <v>60</v>
      </c>
      <c r="E34" s="38">
        <f>VLOOKUP($A$4,zone_lu,6)</f>
        <v>0.1</v>
      </c>
      <c r="F34" s="7"/>
      <c r="G34" s="13"/>
      <c r="H34" s="15">
        <f>ROUND(SUM(H30:H33)*E34,0)</f>
        <v>1798</v>
      </c>
    </row>
    <row r="35" spans="1:9" x14ac:dyDescent="0.3">
      <c r="E35" s="38"/>
      <c r="F35" s="7"/>
      <c r="G35" s="13"/>
      <c r="H35" s="15"/>
    </row>
    <row r="36" spans="1:9" x14ac:dyDescent="0.3">
      <c r="B36" t="s">
        <v>74</v>
      </c>
      <c r="E36" s="38">
        <f>VLOOKUP($A$4,zone_lu,7)</f>
        <v>1.2500000000000001E-2</v>
      </c>
      <c r="F36" s="7"/>
      <c r="G36" s="13"/>
      <c r="H36" s="15">
        <f>ROUND(SUM(H30:H35)*E36,0)</f>
        <v>247</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20029.368475759999</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9"/>
  <dimension ref="A1:O47"/>
  <sheetViews>
    <sheetView showGridLines="0" topLeftCell="A6"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46</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4"/>
  <dimension ref="A1:O47"/>
  <sheetViews>
    <sheetView showGridLines="0" topLeftCell="A10" zoomScale="90" zoomScaleNormal="90" workbookViewId="0">
      <selection activeCell="H18" sqref="H18"/>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27</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c r="F8" s="7"/>
      <c r="G8" s="3"/>
      <c r="H8" s="36" t="s">
        <v>71</v>
      </c>
    </row>
    <row r="9" spans="1:15" x14ac:dyDescent="0.3">
      <c r="D9" s="12" t="s">
        <v>34</v>
      </c>
      <c r="E9"/>
      <c r="F9" s="7"/>
      <c r="G9" s="3"/>
      <c r="H9" s="4"/>
    </row>
    <row r="10" spans="1:15" x14ac:dyDescent="0.3">
      <c r="E10"/>
      <c r="F10" s="7"/>
      <c r="G10" s="4"/>
      <c r="H10" s="4"/>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900</v>
      </c>
      <c r="H14" s="15">
        <f t="shared" si="0"/>
        <v>7200</v>
      </c>
    </row>
    <row r="15" spans="1:15" ht="28.8" x14ac:dyDescent="0.3">
      <c r="D15" s="6" t="s">
        <v>50</v>
      </c>
      <c r="F15" s="7"/>
      <c r="G15" s="13"/>
      <c r="H15" s="15">
        <f t="shared" si="0"/>
        <v>0</v>
      </c>
    </row>
    <row r="16" spans="1:15" x14ac:dyDescent="0.3">
      <c r="D16" s="1" t="s">
        <v>38</v>
      </c>
      <c r="E16" s="12">
        <v>8</v>
      </c>
      <c r="F16" s="7" t="s">
        <v>35</v>
      </c>
      <c r="G16" s="13">
        <v>50</v>
      </c>
      <c r="H16" s="15">
        <f t="shared" si="0"/>
        <v>400</v>
      </c>
    </row>
    <row r="17" spans="2:8" x14ac:dyDescent="0.3">
      <c r="D17" s="12" t="s">
        <v>32</v>
      </c>
      <c r="E17" s="12">
        <v>78</v>
      </c>
      <c r="F17" s="7" t="s">
        <v>33</v>
      </c>
      <c r="G17" s="13">
        <f>VLOOKUP($A$4,zone_lu,4)</f>
        <v>58.866228829999997</v>
      </c>
      <c r="H17" s="15">
        <f>E17*G17</f>
        <v>4591.5658487399996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67</v>
      </c>
      <c r="E21" s="12">
        <v>8</v>
      </c>
      <c r="F21" s="7" t="s">
        <v>35</v>
      </c>
      <c r="G21" s="13">
        <v>200</v>
      </c>
      <c r="H21" s="15">
        <f t="shared" si="0"/>
        <v>1600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75</v>
      </c>
      <c r="H24" s="40">
        <f t="shared" ref="H24:H27" si="1">E24*G24</f>
        <v>600</v>
      </c>
    </row>
    <row r="25" spans="2:8" x14ac:dyDescent="0.3">
      <c r="C25"/>
      <c r="D25" t="s">
        <v>77</v>
      </c>
      <c r="E25" s="39"/>
      <c r="F25" s="31"/>
      <c r="G25" s="5"/>
      <c r="H25" s="41" t="s">
        <v>71</v>
      </c>
    </row>
    <row r="26" spans="2:8" x14ac:dyDescent="0.3">
      <c r="C26"/>
      <c r="D26" t="s">
        <v>78</v>
      </c>
      <c r="E26" s="39">
        <v>160</v>
      </c>
      <c r="F26" s="31" t="s">
        <v>79</v>
      </c>
      <c r="G26" s="5">
        <v>3</v>
      </c>
      <c r="H26" s="40">
        <f t="shared" si="1"/>
        <v>480</v>
      </c>
    </row>
    <row r="27" spans="2:8" x14ac:dyDescent="0.3">
      <c r="C27"/>
      <c r="D27" t="s">
        <v>32</v>
      </c>
      <c r="E27" s="39">
        <v>96</v>
      </c>
      <c r="F27" s="31" t="s">
        <v>33</v>
      </c>
      <c r="G27" s="5">
        <f>VLOOKUP($A$4,zone_lu,4)</f>
        <v>58.866228829999997</v>
      </c>
      <c r="H27" s="40">
        <f t="shared" si="1"/>
        <v>5651.1579676799993</v>
      </c>
    </row>
    <row r="28" spans="2:8" x14ac:dyDescent="0.3">
      <c r="E28" s="16"/>
      <c r="F28" s="17"/>
      <c r="G28" s="18"/>
      <c r="H28" s="19">
        <f>SUBTOTAL(9,H12:H27)</f>
        <v>24664.583477699998</v>
      </c>
    </row>
    <row r="29" spans="2:8" x14ac:dyDescent="0.3">
      <c r="E29" s="21"/>
      <c r="F29" s="22"/>
      <c r="G29" s="23"/>
      <c r="H29" s="24"/>
    </row>
    <row r="30" spans="2:8" x14ac:dyDescent="0.3">
      <c r="C30" s="12" t="s">
        <v>39</v>
      </c>
      <c r="E30" s="21"/>
      <c r="F30" s="22"/>
      <c r="G30" s="23"/>
      <c r="H30" s="24">
        <f>SUBTOTAL(9,H6:H29)</f>
        <v>24664.583477699998</v>
      </c>
    </row>
    <row r="31" spans="2:8" x14ac:dyDescent="0.3">
      <c r="F31" s="7"/>
      <c r="G31" s="13"/>
      <c r="H31" s="15">
        <f t="shared" si="0"/>
        <v>0</v>
      </c>
    </row>
    <row r="32" spans="2:8" x14ac:dyDescent="0.3">
      <c r="B32" s="12" t="s">
        <v>40</v>
      </c>
      <c r="E32" s="38">
        <f>ROUND(VLOOKUP($A$4,zone_lu,5)*0.6,2)</f>
        <v>0.09</v>
      </c>
      <c r="F32" s="7"/>
      <c r="G32" s="13"/>
      <c r="H32" s="15">
        <f>ROUND(H30*E32,0)</f>
        <v>2220</v>
      </c>
    </row>
    <row r="33" spans="1:9" x14ac:dyDescent="0.3">
      <c r="E33" s="38"/>
      <c r="F33" s="7"/>
      <c r="G33" s="13"/>
      <c r="H33" s="15"/>
    </row>
    <row r="34" spans="1:9" x14ac:dyDescent="0.3">
      <c r="B34" s="12" t="s">
        <v>60</v>
      </c>
      <c r="E34" s="38">
        <f>ROUND(VLOOKUP($A$4,zone_lu,6)*0.4,2)</f>
        <v>0.04</v>
      </c>
      <c r="F34" s="7"/>
      <c r="G34" s="13"/>
      <c r="H34" s="15">
        <f>ROUND(SUM(H30:H33)*E34,0)</f>
        <v>1075</v>
      </c>
    </row>
    <row r="35" spans="1:9" x14ac:dyDescent="0.3">
      <c r="E35" s="38"/>
      <c r="F35" s="7"/>
      <c r="G35" s="13"/>
      <c r="H35" s="15"/>
    </row>
    <row r="36" spans="1:9" x14ac:dyDescent="0.3">
      <c r="B36" t="s">
        <v>74</v>
      </c>
      <c r="E36" s="38">
        <f>VLOOKUP($A$4,zone_lu,7)</f>
        <v>1.2500000000000001E-2</v>
      </c>
      <c r="F36" s="7"/>
      <c r="G36" s="13"/>
      <c r="H36" s="15">
        <f>ROUND(SUM(H30:H35)*E36,0)</f>
        <v>349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28308.583477699998</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0"/>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46</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1"/>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46</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2"/>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46</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3"/>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46</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54"/>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46</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90"/>
  <dimension ref="A1:O47"/>
  <sheetViews>
    <sheetView showGridLines="0" topLeftCell="A6"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c r="H14" s="35" t="s">
        <v>70</v>
      </c>
    </row>
    <row r="15" spans="1:15" ht="28.8" x14ac:dyDescent="0.3">
      <c r="D15" s="6" t="s">
        <v>48</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7438.3684757599995</v>
      </c>
    </row>
    <row r="29" spans="2:8" x14ac:dyDescent="0.3">
      <c r="E29" s="21"/>
      <c r="F29" s="22"/>
      <c r="G29" s="23"/>
      <c r="H29" s="24"/>
    </row>
    <row r="30" spans="2:8" x14ac:dyDescent="0.3">
      <c r="C30" s="12" t="s">
        <v>39</v>
      </c>
      <c r="E30" s="21"/>
      <c r="F30" s="22"/>
      <c r="G30" s="23"/>
      <c r="H30" s="24">
        <f>SUBTOTAL(9,H6:H29)</f>
        <v>9180.2281370399996</v>
      </c>
    </row>
    <row r="31" spans="2:8" x14ac:dyDescent="0.3">
      <c r="F31" s="7"/>
      <c r="G31" s="13"/>
      <c r="H31" s="15">
        <f t="shared" si="0"/>
        <v>0</v>
      </c>
    </row>
    <row r="32" spans="2:8" x14ac:dyDescent="0.3">
      <c r="B32" s="12" t="s">
        <v>40</v>
      </c>
      <c r="E32" s="38">
        <f>VLOOKUP($A$4,zone_lu,5)</f>
        <v>0.15</v>
      </c>
      <c r="F32" s="7"/>
      <c r="G32" s="13"/>
      <c r="H32" s="15">
        <f>ROUND(H30*E32,0)</f>
        <v>1377</v>
      </c>
    </row>
    <row r="33" spans="1:9" x14ac:dyDescent="0.3">
      <c r="E33" s="38"/>
      <c r="F33" s="7"/>
      <c r="G33" s="13"/>
      <c r="H33" s="15"/>
    </row>
    <row r="34" spans="1:9" x14ac:dyDescent="0.3">
      <c r="B34" s="12" t="s">
        <v>60</v>
      </c>
      <c r="E34" s="38">
        <f>VLOOKUP($A$4,zone_lu,6)</f>
        <v>0.1</v>
      </c>
      <c r="F34" s="7"/>
      <c r="G34" s="13"/>
      <c r="H34" s="15">
        <f>ROUND(SUM(H30:H33)*E34,0)</f>
        <v>1056</v>
      </c>
    </row>
    <row r="35" spans="1:9" x14ac:dyDescent="0.3">
      <c r="E35" s="38"/>
      <c r="F35" s="7"/>
      <c r="G35" s="13"/>
      <c r="H35" s="15"/>
    </row>
    <row r="36" spans="1:9" x14ac:dyDescent="0.3">
      <c r="B36" t="s">
        <v>74</v>
      </c>
      <c r="E36" s="38">
        <f>VLOOKUP($A$4,zone_lu,7)</f>
        <v>1.2500000000000001E-2</v>
      </c>
      <c r="F36" s="7"/>
      <c r="G36" s="13"/>
      <c r="H36" s="15">
        <f>ROUND(SUM(H30:H35)*E36,0)</f>
        <v>145</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11758.22813704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55"/>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c r="H14" s="35" t="s">
        <v>70</v>
      </c>
    </row>
    <row r="15" spans="1:15" ht="28.8" x14ac:dyDescent="0.3">
      <c r="D15" s="6" t="s">
        <v>48</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7438.3684757599995</v>
      </c>
    </row>
    <row r="29" spans="2:8" x14ac:dyDescent="0.3">
      <c r="E29" s="21"/>
      <c r="F29" s="22"/>
      <c r="G29" s="23"/>
      <c r="H29" s="24"/>
    </row>
    <row r="30" spans="2:8" x14ac:dyDescent="0.3">
      <c r="C30" s="12" t="s">
        <v>39</v>
      </c>
      <c r="E30" s="21"/>
      <c r="F30" s="22"/>
      <c r="G30" s="23"/>
      <c r="H30" s="24">
        <f>SUBTOTAL(9,H6:H29)</f>
        <v>9180.2281370399996</v>
      </c>
    </row>
    <row r="31" spans="2:8" x14ac:dyDescent="0.3">
      <c r="F31" s="7"/>
      <c r="G31" s="13"/>
      <c r="H31" s="15">
        <f t="shared" si="0"/>
        <v>0</v>
      </c>
    </row>
    <row r="32" spans="2:8" x14ac:dyDescent="0.3">
      <c r="B32" s="12" t="s">
        <v>40</v>
      </c>
      <c r="E32" s="38">
        <f>VLOOKUP($A$4,zone_lu,5)</f>
        <v>0.15</v>
      </c>
      <c r="F32" s="7"/>
      <c r="G32" s="13"/>
      <c r="H32" s="15">
        <f>ROUND(H30*E32,0)</f>
        <v>1377</v>
      </c>
    </row>
    <row r="33" spans="1:9" x14ac:dyDescent="0.3">
      <c r="E33" s="38"/>
      <c r="F33" s="7"/>
      <c r="G33" s="13"/>
      <c r="H33" s="15"/>
    </row>
    <row r="34" spans="1:9" x14ac:dyDescent="0.3">
      <c r="B34" s="12" t="s">
        <v>60</v>
      </c>
      <c r="E34" s="38">
        <f>VLOOKUP($A$4,zone_lu,6)</f>
        <v>0.1</v>
      </c>
      <c r="F34" s="7"/>
      <c r="G34" s="13"/>
      <c r="H34" s="15">
        <f>ROUND(SUM(H30:H33)*E34,0)</f>
        <v>1056</v>
      </c>
    </row>
    <row r="35" spans="1:9" x14ac:dyDescent="0.3">
      <c r="E35" s="38"/>
      <c r="F35" s="7"/>
      <c r="G35" s="13"/>
      <c r="H35" s="15"/>
    </row>
    <row r="36" spans="1:9" x14ac:dyDescent="0.3">
      <c r="B36" t="s">
        <v>74</v>
      </c>
      <c r="E36" s="38">
        <f>VLOOKUP($A$4,zone_lu,7)</f>
        <v>1.2500000000000001E-2</v>
      </c>
      <c r="F36" s="7"/>
      <c r="G36" s="13"/>
      <c r="H36" s="15">
        <f>ROUND(SUM(H30:H35)*E36,0)</f>
        <v>145</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11758.22813704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56"/>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c r="H14" s="35" t="s">
        <v>70</v>
      </c>
    </row>
    <row r="15" spans="1:15" ht="28.8" x14ac:dyDescent="0.3">
      <c r="D15" s="6" t="s">
        <v>48</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7438.3684757599995</v>
      </c>
    </row>
    <row r="29" spans="2:8" x14ac:dyDescent="0.3">
      <c r="E29" s="21"/>
      <c r="F29" s="22"/>
      <c r="G29" s="23"/>
      <c r="H29" s="24"/>
    </row>
    <row r="30" spans="2:8" x14ac:dyDescent="0.3">
      <c r="C30" s="12" t="s">
        <v>39</v>
      </c>
      <c r="E30" s="21"/>
      <c r="F30" s="22"/>
      <c r="G30" s="23"/>
      <c r="H30" s="24">
        <f>SUBTOTAL(9,H6:H29)</f>
        <v>9180.2281370399996</v>
      </c>
    </row>
    <row r="31" spans="2:8" x14ac:dyDescent="0.3">
      <c r="F31" s="7"/>
      <c r="G31" s="13"/>
      <c r="H31" s="15">
        <f t="shared" si="0"/>
        <v>0</v>
      </c>
    </row>
    <row r="32" spans="2:8" x14ac:dyDescent="0.3">
      <c r="B32" s="12" t="s">
        <v>40</v>
      </c>
      <c r="E32" s="38">
        <f>VLOOKUP($A$4,zone_lu,5)</f>
        <v>0.15</v>
      </c>
      <c r="F32" s="7"/>
      <c r="G32" s="13"/>
      <c r="H32" s="15">
        <f>ROUND(H30*E32,0)</f>
        <v>1377</v>
      </c>
    </row>
    <row r="33" spans="1:9" x14ac:dyDescent="0.3">
      <c r="E33" s="38"/>
      <c r="F33" s="7"/>
      <c r="G33" s="13"/>
      <c r="H33" s="15"/>
    </row>
    <row r="34" spans="1:9" x14ac:dyDescent="0.3">
      <c r="B34" s="12" t="s">
        <v>60</v>
      </c>
      <c r="E34" s="38">
        <f>VLOOKUP($A$4,zone_lu,6)</f>
        <v>0.1</v>
      </c>
      <c r="F34" s="7"/>
      <c r="G34" s="13"/>
      <c r="H34" s="15">
        <f>ROUND(SUM(H30:H33)*E34,0)</f>
        <v>1056</v>
      </c>
    </row>
    <row r="35" spans="1:9" x14ac:dyDescent="0.3">
      <c r="E35" s="38"/>
      <c r="F35" s="7"/>
      <c r="G35" s="13"/>
      <c r="H35" s="15"/>
    </row>
    <row r="36" spans="1:9" x14ac:dyDescent="0.3">
      <c r="B36" t="s">
        <v>74</v>
      </c>
      <c r="E36" s="38">
        <f>VLOOKUP($A$4,zone_lu,7)</f>
        <v>1.2500000000000001E-2</v>
      </c>
      <c r="F36" s="7"/>
      <c r="G36" s="13"/>
      <c r="H36" s="15">
        <f>ROUND(SUM(H30:H35)*E36,0)</f>
        <v>145</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11758.22813704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57"/>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c r="H14" s="35" t="s">
        <v>70</v>
      </c>
    </row>
    <row r="15" spans="1:15" ht="28.8" x14ac:dyDescent="0.3">
      <c r="D15" s="6" t="s">
        <v>48</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7438.3684757599995</v>
      </c>
    </row>
    <row r="29" spans="2:8" x14ac:dyDescent="0.3">
      <c r="E29" s="21"/>
      <c r="F29" s="22"/>
      <c r="G29" s="23"/>
      <c r="H29" s="24"/>
    </row>
    <row r="30" spans="2:8" x14ac:dyDescent="0.3">
      <c r="C30" s="12" t="s">
        <v>39</v>
      </c>
      <c r="E30" s="21"/>
      <c r="F30" s="22"/>
      <c r="G30" s="23"/>
      <c r="H30" s="24">
        <f>SUBTOTAL(9,H6:H29)</f>
        <v>9180.2281370399996</v>
      </c>
    </row>
    <row r="31" spans="2:8" x14ac:dyDescent="0.3">
      <c r="F31" s="7"/>
      <c r="G31" s="13"/>
      <c r="H31" s="15">
        <f t="shared" si="0"/>
        <v>0</v>
      </c>
    </row>
    <row r="32" spans="2:8" x14ac:dyDescent="0.3">
      <c r="B32" s="12" t="s">
        <v>40</v>
      </c>
      <c r="E32" s="38">
        <f>VLOOKUP($A$4,zone_lu,5)</f>
        <v>0.15</v>
      </c>
      <c r="F32" s="7"/>
      <c r="G32" s="13"/>
      <c r="H32" s="15">
        <f>ROUND(H30*E32,0)</f>
        <v>1377</v>
      </c>
    </row>
    <row r="33" spans="1:9" x14ac:dyDescent="0.3">
      <c r="E33" s="38"/>
      <c r="F33" s="7"/>
      <c r="G33" s="13"/>
      <c r="H33" s="15"/>
    </row>
    <row r="34" spans="1:9" x14ac:dyDescent="0.3">
      <c r="B34" s="12" t="s">
        <v>60</v>
      </c>
      <c r="E34" s="38">
        <f>VLOOKUP($A$4,zone_lu,6)</f>
        <v>0.1</v>
      </c>
      <c r="F34" s="7"/>
      <c r="G34" s="13"/>
      <c r="H34" s="15">
        <f>ROUND(SUM(H30:H33)*E34,0)</f>
        <v>1056</v>
      </c>
    </row>
    <row r="35" spans="1:9" x14ac:dyDescent="0.3">
      <c r="E35" s="38"/>
      <c r="F35" s="7"/>
      <c r="G35" s="13"/>
      <c r="H35" s="15"/>
    </row>
    <row r="36" spans="1:9" x14ac:dyDescent="0.3">
      <c r="B36" t="s">
        <v>74</v>
      </c>
      <c r="E36" s="38">
        <f>VLOOKUP($A$4,zone_lu,7)</f>
        <v>1.2500000000000001E-2</v>
      </c>
      <c r="F36" s="7"/>
      <c r="G36" s="13"/>
      <c r="H36" s="15">
        <f>ROUND(SUM(H30:H35)*E36,0)</f>
        <v>145</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11758.22813704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58"/>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c r="H14" s="35" t="s">
        <v>70</v>
      </c>
    </row>
    <row r="15" spans="1:15" ht="28.8" x14ac:dyDescent="0.3">
      <c r="D15" s="6" t="s">
        <v>48</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7438.3684757599995</v>
      </c>
    </row>
    <row r="29" spans="2:8" x14ac:dyDescent="0.3">
      <c r="E29" s="21"/>
      <c r="F29" s="22"/>
      <c r="G29" s="23"/>
      <c r="H29" s="24"/>
    </row>
    <row r="30" spans="2:8" x14ac:dyDescent="0.3">
      <c r="C30" s="12" t="s">
        <v>39</v>
      </c>
      <c r="E30" s="21"/>
      <c r="F30" s="22"/>
      <c r="G30" s="23"/>
      <c r="H30" s="24">
        <f>SUBTOTAL(9,H6:H29)</f>
        <v>9180.2281370399996</v>
      </c>
    </row>
    <row r="31" spans="2:8" x14ac:dyDescent="0.3">
      <c r="F31" s="7"/>
      <c r="G31" s="13"/>
      <c r="H31" s="15">
        <f t="shared" si="0"/>
        <v>0</v>
      </c>
    </row>
    <row r="32" spans="2:8" x14ac:dyDescent="0.3">
      <c r="B32" s="12" t="s">
        <v>40</v>
      </c>
      <c r="E32" s="38">
        <f>VLOOKUP($A$4,zone_lu,5)</f>
        <v>0.15</v>
      </c>
      <c r="F32" s="7"/>
      <c r="G32" s="13"/>
      <c r="H32" s="15">
        <f>ROUND(H30*E32,0)</f>
        <v>1377</v>
      </c>
    </row>
    <row r="33" spans="1:9" x14ac:dyDescent="0.3">
      <c r="E33" s="38"/>
      <c r="F33" s="7"/>
      <c r="G33" s="13"/>
      <c r="H33" s="15"/>
    </row>
    <row r="34" spans="1:9" x14ac:dyDescent="0.3">
      <c r="B34" s="12" t="s">
        <v>60</v>
      </c>
      <c r="E34" s="38">
        <f>VLOOKUP($A$4,zone_lu,6)</f>
        <v>0.1</v>
      </c>
      <c r="F34" s="7"/>
      <c r="G34" s="13"/>
      <c r="H34" s="15">
        <f>ROUND(SUM(H30:H33)*E34,0)</f>
        <v>1056</v>
      </c>
    </row>
    <row r="35" spans="1:9" x14ac:dyDescent="0.3">
      <c r="E35" s="38"/>
      <c r="F35" s="7"/>
      <c r="G35" s="13"/>
      <c r="H35" s="15"/>
    </row>
    <row r="36" spans="1:9" x14ac:dyDescent="0.3">
      <c r="B36" t="s">
        <v>74</v>
      </c>
      <c r="E36" s="38">
        <f>VLOOKUP($A$4,zone_lu,7)</f>
        <v>1.2500000000000001E-2</v>
      </c>
      <c r="F36" s="7"/>
      <c r="G36" s="13"/>
      <c r="H36" s="15">
        <f>ROUND(SUM(H30:H35)*E36,0)</f>
        <v>145</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11758.22813704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27</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900</v>
      </c>
      <c r="H14" s="15">
        <f t="shared" si="0"/>
        <v>7200</v>
      </c>
    </row>
    <row r="15" spans="1:15" ht="28.8" x14ac:dyDescent="0.3">
      <c r="D15" s="6" t="s">
        <v>50</v>
      </c>
      <c r="F15" s="7"/>
      <c r="G15" s="13"/>
      <c r="H15" s="15">
        <f t="shared" si="0"/>
        <v>0</v>
      </c>
    </row>
    <row r="16" spans="1:15" x14ac:dyDescent="0.3">
      <c r="D16" s="1" t="s">
        <v>38</v>
      </c>
      <c r="E16" s="12">
        <v>8</v>
      </c>
      <c r="F16" s="7" t="s">
        <v>35</v>
      </c>
      <c r="G16" s="13">
        <v>50</v>
      </c>
      <c r="H16" s="15">
        <f t="shared" si="0"/>
        <v>400</v>
      </c>
    </row>
    <row r="17" spans="2:8" x14ac:dyDescent="0.3">
      <c r="D17" s="12" t="s">
        <v>32</v>
      </c>
      <c r="E17" s="12">
        <v>78</v>
      </c>
      <c r="F17" s="7" t="s">
        <v>33</v>
      </c>
      <c r="G17" s="13">
        <f>VLOOKUP($A$4,zone_lu,4)</f>
        <v>58.866228829999997</v>
      </c>
      <c r="H17" s="15">
        <f t="shared" si="0"/>
        <v>4591.5658487399996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67</v>
      </c>
      <c r="E21" s="12">
        <v>8</v>
      </c>
      <c r="F21" s="7" t="s">
        <v>35</v>
      </c>
      <c r="G21" s="13">
        <v>200</v>
      </c>
      <c r="H21" s="15">
        <f t="shared" si="0"/>
        <v>1600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75</v>
      </c>
      <c r="H24" s="40">
        <f t="shared" ref="H24:H27" si="1">E24*G24</f>
        <v>600</v>
      </c>
    </row>
    <row r="25" spans="2:8" x14ac:dyDescent="0.3">
      <c r="C25"/>
      <c r="D25" t="s">
        <v>77</v>
      </c>
      <c r="E25" s="39"/>
      <c r="F25" s="31"/>
      <c r="G25" s="5"/>
      <c r="H25" s="41" t="s">
        <v>71</v>
      </c>
    </row>
    <row r="26" spans="2:8" x14ac:dyDescent="0.3">
      <c r="C26"/>
      <c r="D26" t="s">
        <v>78</v>
      </c>
      <c r="E26" s="39">
        <v>160</v>
      </c>
      <c r="F26" s="31" t="s">
        <v>79</v>
      </c>
      <c r="G26" s="5">
        <v>3</v>
      </c>
      <c r="H26" s="40">
        <f t="shared" si="1"/>
        <v>480</v>
      </c>
    </row>
    <row r="27" spans="2:8" x14ac:dyDescent="0.3">
      <c r="C27"/>
      <c r="D27" t="s">
        <v>32</v>
      </c>
      <c r="E27" s="39">
        <v>96</v>
      </c>
      <c r="F27" s="31" t="s">
        <v>33</v>
      </c>
      <c r="G27" s="5">
        <f>VLOOKUP($A$4,zone_lu,4)</f>
        <v>58.866228829999997</v>
      </c>
      <c r="H27" s="40">
        <f t="shared" si="1"/>
        <v>5651.1579676799993</v>
      </c>
    </row>
    <row r="28" spans="2:8" x14ac:dyDescent="0.3">
      <c r="E28" s="16"/>
      <c r="F28" s="17"/>
      <c r="G28" s="18"/>
      <c r="H28" s="19">
        <f>SUBTOTAL(9,H12:H27)</f>
        <v>24664.583477699998</v>
      </c>
    </row>
    <row r="29" spans="2:8" x14ac:dyDescent="0.3">
      <c r="E29" s="21"/>
      <c r="F29" s="22"/>
      <c r="G29" s="23"/>
      <c r="H29" s="24"/>
    </row>
    <row r="30" spans="2:8" x14ac:dyDescent="0.3">
      <c r="C30" s="12" t="s">
        <v>39</v>
      </c>
      <c r="E30" s="21"/>
      <c r="F30" s="22"/>
      <c r="G30" s="23"/>
      <c r="H30" s="24">
        <f>SUBTOTAL(9,H6:H29)</f>
        <v>24664.583477699998</v>
      </c>
    </row>
    <row r="31" spans="2:8" x14ac:dyDescent="0.3">
      <c r="F31" s="7"/>
      <c r="G31" s="13"/>
      <c r="H31" s="15">
        <f t="shared" si="0"/>
        <v>0</v>
      </c>
    </row>
    <row r="32" spans="2:8" x14ac:dyDescent="0.3">
      <c r="B32" s="12" t="s">
        <v>40</v>
      </c>
      <c r="E32" s="38">
        <f>ROUND(VLOOKUP($A$4,zone_lu,5)*0.6,2)</f>
        <v>0.09</v>
      </c>
      <c r="F32" s="7"/>
      <c r="G32" s="13"/>
      <c r="H32" s="15">
        <f>ROUND(H30*E32,0)</f>
        <v>2220</v>
      </c>
    </row>
    <row r="33" spans="1:9" x14ac:dyDescent="0.3">
      <c r="E33" s="38"/>
      <c r="F33" s="7"/>
      <c r="G33" s="13"/>
      <c r="H33" s="15"/>
    </row>
    <row r="34" spans="1:9" x14ac:dyDescent="0.3">
      <c r="B34" s="12" t="s">
        <v>60</v>
      </c>
      <c r="E34" s="38">
        <f>ROUND(VLOOKUP($A$4,zone_lu,6)*0.4,2)</f>
        <v>0.04</v>
      </c>
      <c r="F34" s="7"/>
      <c r="G34" s="13"/>
      <c r="H34" s="15">
        <f>ROUND(SUM(H30:H33)*E34,0)</f>
        <v>1075</v>
      </c>
    </row>
    <row r="35" spans="1:9" x14ac:dyDescent="0.3">
      <c r="E35" s="38"/>
      <c r="F35" s="7"/>
      <c r="G35" s="13"/>
      <c r="H35" s="15"/>
    </row>
    <row r="36" spans="1:9" x14ac:dyDescent="0.3">
      <c r="B36" t="s">
        <v>74</v>
      </c>
      <c r="E36" s="38">
        <f>VLOOKUP($A$4,zone_lu,7)</f>
        <v>1.2500000000000001E-2</v>
      </c>
      <c r="F36" s="7"/>
      <c r="G36" s="13"/>
      <c r="H36" s="15">
        <f>ROUND(SUM(H30:H35)*E36,0)</f>
        <v>349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28308.583477699998</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59"/>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c r="H14" s="35" t="s">
        <v>70</v>
      </c>
    </row>
    <row r="15" spans="1:15" ht="28.8" x14ac:dyDescent="0.3">
      <c r="D15" s="6" t="s">
        <v>48</v>
      </c>
      <c r="F15" s="7"/>
      <c r="G15" s="13"/>
      <c r="H15" s="15">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7438.3684757599995</v>
      </c>
    </row>
    <row r="29" spans="2:8" x14ac:dyDescent="0.3">
      <c r="E29" s="21"/>
      <c r="F29" s="22"/>
      <c r="G29" s="23"/>
      <c r="H29" s="24"/>
    </row>
    <row r="30" spans="2:8" x14ac:dyDescent="0.3">
      <c r="C30" s="12" t="s">
        <v>39</v>
      </c>
      <c r="E30" s="21"/>
      <c r="F30" s="22"/>
      <c r="G30" s="23"/>
      <c r="H30" s="24">
        <f>SUBTOTAL(9,H6:H29)</f>
        <v>9180.2281370399996</v>
      </c>
    </row>
    <row r="31" spans="2:8" x14ac:dyDescent="0.3">
      <c r="F31" s="7"/>
      <c r="G31" s="13"/>
      <c r="H31" s="15">
        <f t="shared" si="0"/>
        <v>0</v>
      </c>
    </row>
    <row r="32" spans="2:8" x14ac:dyDescent="0.3">
      <c r="B32" s="12" t="s">
        <v>40</v>
      </c>
      <c r="E32" s="38">
        <f>VLOOKUP($A$4,zone_lu,5)</f>
        <v>0.15</v>
      </c>
      <c r="F32" s="7"/>
      <c r="G32" s="13"/>
      <c r="H32" s="15">
        <f>ROUND(H30*E32,0)</f>
        <v>1377</v>
      </c>
    </row>
    <row r="33" spans="1:9" x14ac:dyDescent="0.3">
      <c r="E33" s="38"/>
      <c r="F33" s="7"/>
      <c r="G33" s="13"/>
      <c r="H33" s="15"/>
    </row>
    <row r="34" spans="1:9" x14ac:dyDescent="0.3">
      <c r="B34" s="12" t="s">
        <v>60</v>
      </c>
      <c r="E34" s="38">
        <f>VLOOKUP($A$4,zone_lu,6)</f>
        <v>0.1</v>
      </c>
      <c r="F34" s="7"/>
      <c r="G34" s="13"/>
      <c r="H34" s="15">
        <f>ROUND(SUM(H30:H33)*E34,0)</f>
        <v>1056</v>
      </c>
    </row>
    <row r="35" spans="1:9" x14ac:dyDescent="0.3">
      <c r="E35" s="38"/>
      <c r="F35" s="7"/>
      <c r="G35" s="13"/>
      <c r="H35" s="15"/>
    </row>
    <row r="36" spans="1:9" x14ac:dyDescent="0.3">
      <c r="B36" t="s">
        <v>74</v>
      </c>
      <c r="E36" s="38">
        <f>VLOOKUP($A$4,zone_lu,7)</f>
        <v>1.2500000000000001E-2</v>
      </c>
      <c r="F36" s="7"/>
      <c r="G36" s="13"/>
      <c r="H36" s="15">
        <f>ROUND(SUM(H30:H35)*E36,0)</f>
        <v>145</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11758.22813704</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91"/>
  <dimension ref="A1:O47"/>
  <sheetViews>
    <sheetView showGridLines="0" topLeftCell="A6"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3</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49</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0"/>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4</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49</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1"/>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49</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62"/>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49</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63"/>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10</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49</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70"/>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Pre-1978</v>
      </c>
    </row>
    <row r="2" spans="1:15" x14ac:dyDescent="0.3">
      <c r="A2" s="12" t="s">
        <v>30</v>
      </c>
    </row>
    <row r="3" spans="1:15" x14ac:dyDescent="0.3">
      <c r="A3" s="12" t="s">
        <v>26</v>
      </c>
    </row>
    <row r="4" spans="1:15" x14ac:dyDescent="0.3">
      <c r="A4" s="62">
        <v>12</v>
      </c>
      <c r="B4" s="62"/>
      <c r="C4" s="62"/>
    </row>
    <row r="5" spans="1:15" x14ac:dyDescent="0.3">
      <c r="F5" s="7"/>
      <c r="G5" s="13"/>
      <c r="H5" s="14"/>
    </row>
    <row r="6" spans="1:15" x14ac:dyDescent="0.3">
      <c r="B6" s="12" t="s">
        <v>31</v>
      </c>
      <c r="F6" s="7"/>
      <c r="G6" s="13"/>
      <c r="H6" s="14"/>
    </row>
    <row r="7" spans="1:15" x14ac:dyDescent="0.3">
      <c r="C7" s="12" t="s">
        <v>43</v>
      </c>
      <c r="F7" s="7"/>
      <c r="G7" s="13"/>
      <c r="H7" s="14"/>
    </row>
    <row r="8" spans="1:15" x14ac:dyDescent="0.3">
      <c r="D8" s="12" t="s">
        <v>32</v>
      </c>
      <c r="E8" s="12">
        <v>16</v>
      </c>
      <c r="F8" s="7" t="s">
        <v>33</v>
      </c>
      <c r="G8" s="13">
        <f>VLOOKUP($A$4,zone_lu,4)</f>
        <v>58.866228829999997</v>
      </c>
      <c r="H8" s="15">
        <f>E8*G8</f>
        <v>941.85966127999995</v>
      </c>
    </row>
    <row r="9" spans="1:15" x14ac:dyDescent="0.3">
      <c r="D9" s="12" t="s">
        <v>34</v>
      </c>
      <c r="E9" s="12">
        <v>8</v>
      </c>
      <c r="F9" s="7" t="s">
        <v>35</v>
      </c>
      <c r="G9" s="13">
        <v>100</v>
      </c>
      <c r="H9" s="15">
        <f t="shared" ref="H9:H31" si="0">E9*G9</f>
        <v>800</v>
      </c>
    </row>
    <row r="10" spans="1:15" x14ac:dyDescent="0.3">
      <c r="E10" s="16"/>
      <c r="F10" s="17"/>
      <c r="G10" s="18"/>
      <c r="H10" s="19">
        <f>SUBTOTAL(9,H6:H9)</f>
        <v>1741.85966128</v>
      </c>
    </row>
    <row r="11" spans="1:15" x14ac:dyDescent="0.3">
      <c r="F11" s="7"/>
      <c r="G11" s="13"/>
      <c r="H11" s="15">
        <f t="shared" si="0"/>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30">
        <v>8</v>
      </c>
      <c r="F14" s="31" t="s">
        <v>37</v>
      </c>
      <c r="G14" s="20">
        <v>1400</v>
      </c>
      <c r="H14" s="32">
        <f t="shared" si="0"/>
        <v>11200</v>
      </c>
    </row>
    <row r="15" spans="1:15" ht="28.8" x14ac:dyDescent="0.3">
      <c r="D15" s="6" t="s">
        <v>49</v>
      </c>
      <c r="E15" s="30"/>
      <c r="F15" s="31"/>
      <c r="G15" s="20"/>
      <c r="H15" s="32">
        <f t="shared" si="0"/>
        <v>0</v>
      </c>
    </row>
    <row r="16" spans="1:15" x14ac:dyDescent="0.3">
      <c r="D16" s="1" t="s">
        <v>38</v>
      </c>
      <c r="E16" s="12">
        <v>8</v>
      </c>
      <c r="F16" s="7" t="s">
        <v>35</v>
      </c>
      <c r="G16" s="13">
        <v>50</v>
      </c>
      <c r="H16" s="15">
        <f t="shared" si="0"/>
        <v>400</v>
      </c>
    </row>
    <row r="17" spans="2:8" x14ac:dyDescent="0.3">
      <c r="D17" s="12" t="s">
        <v>32</v>
      </c>
      <c r="E17" s="12">
        <v>24</v>
      </c>
      <c r="F17" s="7" t="s">
        <v>33</v>
      </c>
      <c r="G17" s="13">
        <f>VLOOKUP($A$4,zone_lu,4)</f>
        <v>58.866228829999997</v>
      </c>
      <c r="H17" s="15">
        <f t="shared" si="0"/>
        <v>1412.7894919199998</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125</v>
      </c>
      <c r="H20" s="15">
        <f t="shared" si="0"/>
        <v>1000</v>
      </c>
    </row>
    <row r="21" spans="2:8" x14ac:dyDescent="0.3">
      <c r="D21" s="34" t="s">
        <v>69</v>
      </c>
      <c r="E21" s="12">
        <v>8</v>
      </c>
      <c r="F21" s="7" t="s">
        <v>35</v>
      </c>
      <c r="G21" s="13">
        <v>100</v>
      </c>
      <c r="H21" s="15">
        <f t="shared" si="0"/>
        <v>800</v>
      </c>
    </row>
    <row r="22" spans="2:8" x14ac:dyDescent="0.3">
      <c r="D22" s="12" t="s">
        <v>32</v>
      </c>
      <c r="E22" s="12">
        <v>24</v>
      </c>
      <c r="F22" s="7" t="s">
        <v>33</v>
      </c>
      <c r="G22" s="13">
        <f>VLOOKUP($A$4,zone_lu,4)</f>
        <v>58.866228829999997</v>
      </c>
      <c r="H22" s="15">
        <f t="shared" si="0"/>
        <v>1412.7894919199998</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c r="F26" s="31"/>
      <c r="G26" s="5"/>
      <c r="H26" s="41" t="s">
        <v>71</v>
      </c>
    </row>
    <row r="27" spans="2:8" x14ac:dyDescent="0.3">
      <c r="C27"/>
      <c r="D27" t="s">
        <v>32</v>
      </c>
      <c r="E27" s="39">
        <v>24</v>
      </c>
      <c r="F27" s="31" t="s">
        <v>33</v>
      </c>
      <c r="G27" s="5">
        <f>VLOOKUP($A$4,zone_lu,4)</f>
        <v>58.866228829999997</v>
      </c>
      <c r="H27" s="40">
        <f t="shared" si="1"/>
        <v>1412.7894919199998</v>
      </c>
    </row>
    <row r="28" spans="2:8" x14ac:dyDescent="0.3">
      <c r="E28" s="16"/>
      <c r="F28" s="17"/>
      <c r="G28" s="18"/>
      <c r="H28" s="19">
        <f>SUBTOTAL(9,H12:H27)</f>
        <v>18638.368475760002</v>
      </c>
    </row>
    <row r="29" spans="2:8" x14ac:dyDescent="0.3">
      <c r="E29" s="21"/>
      <c r="F29" s="22"/>
      <c r="G29" s="23"/>
      <c r="H29" s="24"/>
    </row>
    <row r="30" spans="2:8" x14ac:dyDescent="0.3">
      <c r="C30" s="12" t="s">
        <v>39</v>
      </c>
      <c r="E30" s="21"/>
      <c r="F30" s="22"/>
      <c r="G30" s="23"/>
      <c r="H30" s="24">
        <f>SUBTOTAL(9,H6:H29)</f>
        <v>20380.228137040001</v>
      </c>
    </row>
    <row r="31" spans="2:8" x14ac:dyDescent="0.3">
      <c r="F31" s="7"/>
      <c r="G31" s="13"/>
      <c r="H31" s="15">
        <f t="shared" si="0"/>
        <v>0</v>
      </c>
    </row>
    <row r="32" spans="2:8" x14ac:dyDescent="0.3">
      <c r="B32" s="12" t="s">
        <v>40</v>
      </c>
      <c r="E32" s="38">
        <f>VLOOKUP($A$4,zone_lu,5)</f>
        <v>0.15</v>
      </c>
      <c r="F32" s="7"/>
      <c r="G32" s="13"/>
      <c r="H32" s="15">
        <f>ROUND(H30*E32,0)</f>
        <v>3057</v>
      </c>
    </row>
    <row r="33" spans="1:9" x14ac:dyDescent="0.3">
      <c r="E33" s="38"/>
      <c r="F33" s="7"/>
      <c r="G33" s="13"/>
      <c r="H33" s="15"/>
    </row>
    <row r="34" spans="1:9" x14ac:dyDescent="0.3">
      <c r="B34" s="12" t="s">
        <v>60</v>
      </c>
      <c r="E34" s="38">
        <f>VLOOKUP($A$4,zone_lu,6)</f>
        <v>0.1</v>
      </c>
      <c r="F34" s="7"/>
      <c r="G34" s="13"/>
      <c r="H34" s="15">
        <f>ROUND(SUM(H30:H33)*E34,0)</f>
        <v>2344</v>
      </c>
    </row>
    <row r="35" spans="1:9" x14ac:dyDescent="0.3">
      <c r="E35" s="38"/>
      <c r="F35" s="7"/>
      <c r="G35" s="13"/>
      <c r="H35" s="15"/>
    </row>
    <row r="36" spans="1:9" x14ac:dyDescent="0.3">
      <c r="B36" t="s">
        <v>74</v>
      </c>
      <c r="E36" s="38">
        <f>VLOOKUP($A$4,zone_lu,7)</f>
        <v>1.2500000000000001E-2</v>
      </c>
      <c r="F36" s="7"/>
      <c r="G36" s="13"/>
      <c r="H36" s="15">
        <f>ROUND(SUM(H30:H35)*E36,0)</f>
        <v>322</v>
      </c>
    </row>
    <row r="37" spans="1:9" x14ac:dyDescent="0.3">
      <c r="E37" s="38"/>
      <c r="F37" s="7"/>
      <c r="G37" s="13"/>
      <c r="H37" s="15"/>
    </row>
    <row r="38" spans="1:9" x14ac:dyDescent="0.3">
      <c r="B38" s="12" t="s">
        <v>61</v>
      </c>
      <c r="E38" s="38">
        <f>VLOOKUP($A$4,zone_lu,8)</f>
        <v>0</v>
      </c>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26103.228137040001</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27</v>
      </c>
    </row>
    <row r="4" spans="1:15" x14ac:dyDescent="0.3">
      <c r="A4" s="62">
        <v>6</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900</v>
      </c>
      <c r="H14" s="15">
        <f t="shared" si="0"/>
        <v>7200</v>
      </c>
    </row>
    <row r="15" spans="1:15" ht="28.8" x14ac:dyDescent="0.3">
      <c r="D15" s="6" t="s">
        <v>50</v>
      </c>
      <c r="F15" s="7"/>
      <c r="G15" s="13"/>
      <c r="H15" s="15">
        <f t="shared" si="0"/>
        <v>0</v>
      </c>
    </row>
    <row r="16" spans="1:15" x14ac:dyDescent="0.3">
      <c r="D16" s="1" t="s">
        <v>38</v>
      </c>
      <c r="E16" s="12">
        <v>8</v>
      </c>
      <c r="F16" s="7" t="s">
        <v>35</v>
      </c>
      <c r="G16" s="13">
        <v>50</v>
      </c>
      <c r="H16" s="15">
        <f t="shared" si="0"/>
        <v>400</v>
      </c>
    </row>
    <row r="17" spans="2:8" x14ac:dyDescent="0.3">
      <c r="D17" s="12" t="s">
        <v>32</v>
      </c>
      <c r="E17" s="12">
        <v>78</v>
      </c>
      <c r="F17" s="7" t="s">
        <v>33</v>
      </c>
      <c r="G17" s="13">
        <f>VLOOKUP($A$4,zone_lu,4)</f>
        <v>58.866228829999997</v>
      </c>
      <c r="H17" s="15">
        <f t="shared" si="0"/>
        <v>4591.5658487399996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67</v>
      </c>
      <c r="E21" s="12">
        <v>8</v>
      </c>
      <c r="F21" s="7" t="s">
        <v>35</v>
      </c>
      <c r="G21" s="13">
        <v>200</v>
      </c>
      <c r="H21" s="15">
        <f t="shared" si="0"/>
        <v>1600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75</v>
      </c>
      <c r="H24" s="40">
        <f t="shared" ref="H24:H27" si="1">E24*G24</f>
        <v>600</v>
      </c>
    </row>
    <row r="25" spans="2:8" x14ac:dyDescent="0.3">
      <c r="C25"/>
      <c r="D25" t="s">
        <v>77</v>
      </c>
      <c r="E25" s="39"/>
      <c r="F25" s="31"/>
      <c r="G25" s="5"/>
      <c r="H25" s="41" t="s">
        <v>71</v>
      </c>
    </row>
    <row r="26" spans="2:8" x14ac:dyDescent="0.3">
      <c r="C26"/>
      <c r="D26" t="s">
        <v>78</v>
      </c>
      <c r="E26" s="39">
        <v>160</v>
      </c>
      <c r="F26" s="31" t="s">
        <v>79</v>
      </c>
      <c r="G26" s="5">
        <v>3</v>
      </c>
      <c r="H26" s="40">
        <f t="shared" si="1"/>
        <v>480</v>
      </c>
    </row>
    <row r="27" spans="2:8" x14ac:dyDescent="0.3">
      <c r="C27"/>
      <c r="D27" t="s">
        <v>32</v>
      </c>
      <c r="E27" s="39">
        <v>96</v>
      </c>
      <c r="F27" s="31" t="s">
        <v>33</v>
      </c>
      <c r="G27" s="5">
        <f>VLOOKUP($A$4,zone_lu,4)</f>
        <v>58.866228829999997</v>
      </c>
      <c r="H27" s="40">
        <f t="shared" si="1"/>
        <v>5651.1579676799993</v>
      </c>
    </row>
    <row r="28" spans="2:8" x14ac:dyDescent="0.3">
      <c r="E28" s="16"/>
      <c r="F28" s="17"/>
      <c r="G28" s="18"/>
      <c r="H28" s="19">
        <f>SUBTOTAL(9,H12:H27)</f>
        <v>24664.583477699998</v>
      </c>
    </row>
    <row r="29" spans="2:8" x14ac:dyDescent="0.3">
      <c r="E29" s="21"/>
      <c r="F29" s="22"/>
      <c r="G29" s="23"/>
      <c r="H29" s="24"/>
    </row>
    <row r="30" spans="2:8" x14ac:dyDescent="0.3">
      <c r="C30" s="12" t="s">
        <v>39</v>
      </c>
      <c r="E30" s="21"/>
      <c r="F30" s="22"/>
      <c r="G30" s="23"/>
      <c r="H30" s="24">
        <f>SUBTOTAL(9,H6:H29)</f>
        <v>24664.583477699998</v>
      </c>
    </row>
    <row r="31" spans="2:8" x14ac:dyDescent="0.3">
      <c r="F31" s="7"/>
      <c r="G31" s="13"/>
      <c r="H31" s="15">
        <f t="shared" si="0"/>
        <v>0</v>
      </c>
    </row>
    <row r="32" spans="2:8" x14ac:dyDescent="0.3">
      <c r="B32" s="12" t="s">
        <v>40</v>
      </c>
      <c r="E32" s="38">
        <f>ROUND(VLOOKUP($A$4,zone_lu,5)*0.6,2)</f>
        <v>0.09</v>
      </c>
      <c r="F32" s="7"/>
      <c r="G32" s="13"/>
      <c r="H32" s="15">
        <f>ROUND(H30*E32,0)</f>
        <v>2220</v>
      </c>
    </row>
    <row r="33" spans="1:9" x14ac:dyDescent="0.3">
      <c r="E33" s="38"/>
      <c r="F33" s="7"/>
      <c r="G33" s="13"/>
      <c r="H33" s="15"/>
    </row>
    <row r="34" spans="1:9" x14ac:dyDescent="0.3">
      <c r="B34" s="12" t="s">
        <v>60</v>
      </c>
      <c r="E34" s="38">
        <f>ROUND(VLOOKUP($A$4,zone_lu,6)*0.4,2)</f>
        <v>0.04</v>
      </c>
      <c r="F34" s="7"/>
      <c r="G34" s="13"/>
      <c r="H34" s="15">
        <f>ROUND(SUM(H30:H33)*E34,0)</f>
        <v>1075</v>
      </c>
    </row>
    <row r="35" spans="1:9" x14ac:dyDescent="0.3">
      <c r="E35" s="38"/>
      <c r="F35" s="7"/>
      <c r="G35" s="13"/>
      <c r="H35" s="15"/>
    </row>
    <row r="36" spans="1:9" x14ac:dyDescent="0.3">
      <c r="B36" t="s">
        <v>74</v>
      </c>
      <c r="E36" s="38">
        <f>VLOOKUP($A$4,zone_lu,7)</f>
        <v>1.2500000000000001E-2</v>
      </c>
      <c r="F36" s="7"/>
      <c r="G36" s="13"/>
      <c r="H36" s="15">
        <f>ROUND(SUM(H30:H35)*E36,0)</f>
        <v>349</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28308.583477699998</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O47"/>
  <sheetViews>
    <sheetView showGridLines="0" topLeftCell="A5" zoomScale="90" zoomScaleNormal="90" workbookViewId="0">
      <selection activeCell="A47" sqref="A47"/>
    </sheetView>
  </sheetViews>
  <sheetFormatPr defaultColWidth="9.109375" defaultRowHeight="14.4" x14ac:dyDescent="0.3"/>
  <cols>
    <col min="1" max="3" width="3.6640625" style="12" customWidth="1"/>
    <col min="4" max="4" width="34.33203125" style="12" bestFit="1" customWidth="1"/>
    <col min="5" max="5" width="9" style="12" customWidth="1"/>
    <col min="6" max="6" width="6.6640625" style="12" customWidth="1"/>
    <col min="7" max="7" width="9.109375" style="12"/>
    <col min="8" max="8" width="9.109375" style="12" bestFit="1" customWidth="1"/>
    <col min="9" max="16384" width="9.109375" style="12"/>
  </cols>
  <sheetData>
    <row r="1" spans="1:15" x14ac:dyDescent="0.3">
      <c r="A1" s="12" t="s">
        <v>81</v>
      </c>
      <c r="O1" s="12" t="str">
        <f>A1&amp;": "&amp;A2</f>
        <v>Low Rise Multi-Family: New Construction</v>
      </c>
    </row>
    <row r="2" spans="1:15" x14ac:dyDescent="0.3">
      <c r="A2" s="12" t="s">
        <v>4</v>
      </c>
    </row>
    <row r="3" spans="1:15" x14ac:dyDescent="0.3">
      <c r="A3" s="12" t="s">
        <v>27</v>
      </c>
    </row>
    <row r="4" spans="1:15" x14ac:dyDescent="0.3">
      <c r="A4" s="62">
        <v>9</v>
      </c>
      <c r="B4" s="62"/>
      <c r="C4" s="62"/>
    </row>
    <row r="5" spans="1:15" x14ac:dyDescent="0.3">
      <c r="F5" s="7"/>
      <c r="G5" s="13"/>
      <c r="H5" s="14"/>
    </row>
    <row r="6" spans="1:15" x14ac:dyDescent="0.3">
      <c r="B6" s="12" t="s">
        <v>31</v>
      </c>
      <c r="F6" s="7"/>
      <c r="G6" s="13"/>
      <c r="H6" s="14"/>
    </row>
    <row r="7" spans="1:15" x14ac:dyDescent="0.3">
      <c r="C7" s="12" t="s">
        <v>43</v>
      </c>
      <c r="E7"/>
      <c r="F7" s="7"/>
      <c r="G7" s="3"/>
      <c r="H7" s="36" t="s">
        <v>71</v>
      </c>
    </row>
    <row r="8" spans="1:15" x14ac:dyDescent="0.3">
      <c r="D8" s="12" t="s">
        <v>32</v>
      </c>
      <c r="E8"/>
      <c r="F8" s="7"/>
      <c r="G8" s="3"/>
      <c r="H8" s="4"/>
    </row>
    <row r="9" spans="1:15" x14ac:dyDescent="0.3">
      <c r="D9" s="12" t="s">
        <v>34</v>
      </c>
      <c r="E9"/>
      <c r="F9" s="7"/>
      <c r="G9" s="4"/>
      <c r="H9" s="4"/>
    </row>
    <row r="10" spans="1:15" x14ac:dyDescent="0.3">
      <c r="E10" s="16"/>
      <c r="F10" s="17"/>
      <c r="G10" s="18"/>
      <c r="H10" s="19">
        <f>SUBTOTAL(9,H6:H9)</f>
        <v>0</v>
      </c>
    </row>
    <row r="11" spans="1:15" x14ac:dyDescent="0.3">
      <c r="F11" s="7"/>
      <c r="G11" s="13"/>
      <c r="H11" s="15">
        <f t="shared" ref="H11:H31" si="0">E11*G11</f>
        <v>0</v>
      </c>
    </row>
    <row r="12" spans="1:15" x14ac:dyDescent="0.3">
      <c r="B12" s="12" t="s">
        <v>36</v>
      </c>
      <c r="F12" s="7"/>
      <c r="G12" s="13"/>
      <c r="H12" s="15">
        <f t="shared" si="0"/>
        <v>0</v>
      </c>
    </row>
    <row r="13" spans="1:15" x14ac:dyDescent="0.3">
      <c r="C13" s="12" t="s">
        <v>42</v>
      </c>
      <c r="F13" s="7"/>
      <c r="G13" s="13"/>
      <c r="H13" s="15">
        <f t="shared" si="0"/>
        <v>0</v>
      </c>
    </row>
    <row r="14" spans="1:15" x14ac:dyDescent="0.3">
      <c r="D14" s="12" t="s">
        <v>44</v>
      </c>
      <c r="E14" s="12">
        <v>8</v>
      </c>
      <c r="F14" s="7" t="s">
        <v>37</v>
      </c>
      <c r="G14" s="20">
        <v>900</v>
      </c>
      <c r="H14" s="15">
        <f t="shared" si="0"/>
        <v>7200</v>
      </c>
    </row>
    <row r="15" spans="1:15" ht="28.8" x14ac:dyDescent="0.3">
      <c r="D15" s="6" t="s">
        <v>50</v>
      </c>
      <c r="F15" s="7"/>
      <c r="G15" s="13"/>
      <c r="H15" s="15">
        <f t="shared" si="0"/>
        <v>0</v>
      </c>
    </row>
    <row r="16" spans="1:15" x14ac:dyDescent="0.3">
      <c r="D16" s="1" t="s">
        <v>38</v>
      </c>
      <c r="E16" s="12">
        <v>8</v>
      </c>
      <c r="F16" s="7" t="s">
        <v>35</v>
      </c>
      <c r="G16" s="13">
        <v>50</v>
      </c>
      <c r="H16" s="15">
        <f t="shared" si="0"/>
        <v>400</v>
      </c>
    </row>
    <row r="17" spans="2:8" x14ac:dyDescent="0.3">
      <c r="D17" s="12" t="s">
        <v>32</v>
      </c>
      <c r="E17" s="12">
        <v>78</v>
      </c>
      <c r="F17" s="7" t="s">
        <v>33</v>
      </c>
      <c r="G17" s="13">
        <f>VLOOKUP($A$4,zone_lu,4)</f>
        <v>58.866228829999997</v>
      </c>
      <c r="H17" s="15">
        <f t="shared" si="0"/>
        <v>4591.5658487399996</v>
      </c>
    </row>
    <row r="18" spans="2:8" x14ac:dyDescent="0.3">
      <c r="C18" s="12" t="s">
        <v>45</v>
      </c>
      <c r="F18" s="7"/>
      <c r="G18" s="13"/>
      <c r="H18" s="15">
        <f t="shared" si="0"/>
        <v>0</v>
      </c>
    </row>
    <row r="19" spans="2:8" x14ac:dyDescent="0.3">
      <c r="D19" s="12" t="s">
        <v>68</v>
      </c>
      <c r="F19" s="7"/>
      <c r="G19" s="13"/>
      <c r="H19" s="15"/>
    </row>
    <row r="20" spans="2:8" ht="28.8" x14ac:dyDescent="0.3">
      <c r="D20" s="33" t="s">
        <v>66</v>
      </c>
      <c r="E20" s="12">
        <v>8</v>
      </c>
      <c r="F20" s="7" t="s">
        <v>35</v>
      </c>
      <c r="G20" s="13">
        <v>400</v>
      </c>
      <c r="H20" s="15">
        <f t="shared" si="0"/>
        <v>3200</v>
      </c>
    </row>
    <row r="21" spans="2:8" x14ac:dyDescent="0.3">
      <c r="D21" s="34" t="s">
        <v>67</v>
      </c>
      <c r="E21" s="12">
        <v>8</v>
      </c>
      <c r="F21" s="7" t="s">
        <v>35</v>
      </c>
      <c r="G21" s="13">
        <v>200</v>
      </c>
      <c r="H21" s="15">
        <f t="shared" si="0"/>
        <v>1600</v>
      </c>
    </row>
    <row r="22" spans="2:8" x14ac:dyDescent="0.3">
      <c r="D22" s="12" t="s">
        <v>32</v>
      </c>
      <c r="E22" s="12">
        <v>16</v>
      </c>
      <c r="F22" s="7" t="s">
        <v>33</v>
      </c>
      <c r="G22" s="13">
        <f>VLOOKUP($A$4,zone_lu,4)</f>
        <v>58.866228829999997</v>
      </c>
      <c r="H22" s="15">
        <f t="shared" si="0"/>
        <v>941.85966127999995</v>
      </c>
    </row>
    <row r="23" spans="2:8" x14ac:dyDescent="0.3">
      <c r="C23" t="s">
        <v>75</v>
      </c>
      <c r="D23"/>
      <c r="E23"/>
      <c r="F23" s="7"/>
      <c r="G23" s="3"/>
      <c r="H23" s="4"/>
    </row>
    <row r="24" spans="2:8" x14ac:dyDescent="0.3">
      <c r="C24"/>
      <c r="D24" t="s">
        <v>76</v>
      </c>
      <c r="E24" s="39">
        <v>8</v>
      </c>
      <c r="F24" s="31" t="s">
        <v>37</v>
      </c>
      <c r="G24" s="5">
        <v>125</v>
      </c>
      <c r="H24" s="40">
        <f t="shared" ref="H24:H27" si="1">E24*G24</f>
        <v>1000</v>
      </c>
    </row>
    <row r="25" spans="2:8" x14ac:dyDescent="0.3">
      <c r="C25"/>
      <c r="D25" t="s">
        <v>77</v>
      </c>
      <c r="E25" s="39"/>
      <c r="F25" s="31"/>
      <c r="G25" s="5"/>
      <c r="H25" s="41" t="s">
        <v>71</v>
      </c>
    </row>
    <row r="26" spans="2:8" x14ac:dyDescent="0.3">
      <c r="C26"/>
      <c r="D26" t="s">
        <v>78</v>
      </c>
      <c r="E26" s="39">
        <v>160</v>
      </c>
      <c r="F26" s="31"/>
      <c r="G26" s="5"/>
      <c r="H26" s="41" t="s">
        <v>71</v>
      </c>
    </row>
    <row r="27" spans="2:8" x14ac:dyDescent="0.3">
      <c r="C27"/>
      <c r="D27" t="s">
        <v>32</v>
      </c>
      <c r="E27" s="39">
        <v>96</v>
      </c>
      <c r="F27" s="31" t="s">
        <v>33</v>
      </c>
      <c r="G27" s="5">
        <f>VLOOKUP($A$4,zone_lu,4)</f>
        <v>58.866228829999997</v>
      </c>
      <c r="H27" s="40">
        <f t="shared" si="1"/>
        <v>5651.1579676799993</v>
      </c>
    </row>
    <row r="28" spans="2:8" x14ac:dyDescent="0.3">
      <c r="E28" s="16"/>
      <c r="F28" s="17"/>
      <c r="G28" s="18"/>
      <c r="H28" s="19">
        <f>SUBTOTAL(9,H12:H27)</f>
        <v>24584.583477699998</v>
      </c>
    </row>
    <row r="29" spans="2:8" x14ac:dyDescent="0.3">
      <c r="E29" s="21"/>
      <c r="F29" s="22"/>
      <c r="G29" s="23"/>
      <c r="H29" s="24"/>
    </row>
    <row r="30" spans="2:8" x14ac:dyDescent="0.3">
      <c r="C30" s="12" t="s">
        <v>39</v>
      </c>
      <c r="E30" s="21"/>
      <c r="F30" s="22"/>
      <c r="G30" s="23"/>
      <c r="H30" s="24">
        <f>SUBTOTAL(9,H6:H29)</f>
        <v>24584.583477699998</v>
      </c>
    </row>
    <row r="31" spans="2:8" x14ac:dyDescent="0.3">
      <c r="F31" s="7"/>
      <c r="G31" s="13"/>
      <c r="H31" s="15">
        <f t="shared" si="0"/>
        <v>0</v>
      </c>
    </row>
    <row r="32" spans="2:8" x14ac:dyDescent="0.3">
      <c r="B32" s="12" t="s">
        <v>40</v>
      </c>
      <c r="E32" s="38">
        <f>ROUND(VLOOKUP($A$4,zone_lu,5)*0.6,2)</f>
        <v>0.09</v>
      </c>
      <c r="F32" s="7"/>
      <c r="G32" s="13"/>
      <c r="H32" s="15">
        <f>ROUND(H30*E32,0)</f>
        <v>2213</v>
      </c>
    </row>
    <row r="33" spans="1:9" x14ac:dyDescent="0.3">
      <c r="E33" s="38"/>
      <c r="F33" s="7"/>
      <c r="G33" s="13"/>
      <c r="H33" s="15"/>
    </row>
    <row r="34" spans="1:9" x14ac:dyDescent="0.3">
      <c r="B34" s="12" t="s">
        <v>60</v>
      </c>
      <c r="E34" s="38">
        <f>ROUND(VLOOKUP($A$4,zone_lu,6)*0.4,2)</f>
        <v>0.04</v>
      </c>
      <c r="F34" s="7"/>
      <c r="G34" s="13"/>
      <c r="H34" s="15">
        <f>ROUND(SUM(H30:H33)*E34,0)</f>
        <v>1072</v>
      </c>
    </row>
    <row r="35" spans="1:9" x14ac:dyDescent="0.3">
      <c r="E35" s="38"/>
      <c r="F35" s="7"/>
      <c r="G35" s="13"/>
      <c r="H35" s="15"/>
    </row>
    <row r="36" spans="1:9" x14ac:dyDescent="0.3">
      <c r="B36" t="s">
        <v>74</v>
      </c>
      <c r="E36" s="38">
        <f>VLOOKUP($A$4,zone_lu,7)</f>
        <v>1.2500000000000001E-2</v>
      </c>
      <c r="F36" s="7"/>
      <c r="G36" s="13"/>
      <c r="H36" s="15">
        <f>ROUND(SUM(H30:H35)*E36,0)</f>
        <v>348</v>
      </c>
    </row>
    <row r="37" spans="1:9" x14ac:dyDescent="0.3">
      <c r="E37" s="38"/>
      <c r="F37" s="7"/>
      <c r="G37" s="13"/>
      <c r="H37" s="15"/>
    </row>
    <row r="38" spans="1:9" x14ac:dyDescent="0.3">
      <c r="B38" s="12" t="s">
        <v>61</v>
      </c>
      <c r="E38" s="38"/>
      <c r="F38" s="7"/>
      <c r="G38" s="13"/>
      <c r="H38" s="15">
        <f>ROUND(SUM(H30:H37)*E38,0)</f>
        <v>0</v>
      </c>
    </row>
    <row r="39" spans="1:9" x14ac:dyDescent="0.3">
      <c r="F39" s="7"/>
      <c r="G39" s="13"/>
      <c r="H39" s="15">
        <f t="shared" ref="H39:H41" si="2">E39*G39</f>
        <v>0</v>
      </c>
    </row>
    <row r="40" spans="1:9" ht="15" thickBot="1" x14ac:dyDescent="0.35">
      <c r="B40" s="26" t="s">
        <v>41</v>
      </c>
      <c r="C40" s="26"/>
      <c r="D40" s="26"/>
      <c r="E40" s="26"/>
      <c r="F40" s="8"/>
      <c r="G40" s="27"/>
      <c r="H40" s="28">
        <f>SUBTOTAL(9,H6:H39)</f>
        <v>28217.583477699998</v>
      </c>
    </row>
    <row r="41" spans="1:9" ht="15" thickTop="1" x14ac:dyDescent="0.3">
      <c r="E41" s="25"/>
      <c r="F41" s="7"/>
      <c r="G41" s="13"/>
      <c r="H41" s="15">
        <f t="shared" si="2"/>
        <v>0</v>
      </c>
    </row>
    <row r="42" spans="1:9" x14ac:dyDescent="0.3">
      <c r="A42" s="21"/>
      <c r="B42" s="21"/>
      <c r="C42" s="21"/>
      <c r="D42" s="21"/>
      <c r="E42" s="29"/>
      <c r="F42" s="22"/>
      <c r="G42" s="23"/>
      <c r="H42" s="24"/>
      <c r="I42" s="21"/>
    </row>
    <row r="43" spans="1:9" x14ac:dyDescent="0.3">
      <c r="A43" s="21"/>
      <c r="B43" s="21"/>
      <c r="C43" s="21"/>
      <c r="D43" s="21"/>
      <c r="E43" s="29"/>
      <c r="F43" s="22"/>
      <c r="G43" s="23"/>
      <c r="H43" s="24"/>
      <c r="I43" s="21"/>
    </row>
    <row r="44" spans="1:9" x14ac:dyDescent="0.3">
      <c r="A44" s="21"/>
      <c r="B44" s="21"/>
      <c r="C44" s="21"/>
      <c r="D44" s="21"/>
      <c r="E44" s="29"/>
      <c r="F44" s="22"/>
      <c r="G44" s="23"/>
      <c r="H44" s="24"/>
      <c r="I44" s="21"/>
    </row>
    <row r="45" spans="1:9" x14ac:dyDescent="0.3">
      <c r="A45" s="21"/>
      <c r="B45" s="21"/>
      <c r="C45" s="21"/>
      <c r="D45" s="21"/>
      <c r="E45" s="21"/>
      <c r="F45" s="21"/>
      <c r="G45" s="21"/>
      <c r="H45" s="21"/>
      <c r="I45" s="21"/>
    </row>
    <row r="46" spans="1:9" x14ac:dyDescent="0.3">
      <c r="A46" s="21"/>
      <c r="B46" s="21"/>
      <c r="C46" s="21"/>
      <c r="D46" s="21"/>
      <c r="E46" s="21"/>
      <c r="F46" s="21"/>
      <c r="G46" s="21"/>
      <c r="H46" s="24"/>
      <c r="I46" s="21"/>
    </row>
    <row r="47" spans="1:9" x14ac:dyDescent="0.3">
      <c r="A47" s="21"/>
      <c r="B47" s="21"/>
      <c r="C47" s="21"/>
      <c r="D47" s="21"/>
      <c r="E47" s="21"/>
      <c r="F47" s="21"/>
      <c r="G47" s="21"/>
      <c r="H47" s="21"/>
      <c r="I47" s="21"/>
    </row>
  </sheetData>
  <mergeCells count="1">
    <mergeCell ref="A4:C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ACE084F9DBA24FAE0B0081DE59D504" ma:contentTypeVersion="8" ma:contentTypeDescription="Create a new document." ma:contentTypeScope="" ma:versionID="ac0bd3d4b2116d7b305dab6535042b03">
  <xsd:schema xmlns:xsd="http://www.w3.org/2001/XMLSchema" xmlns:xs="http://www.w3.org/2001/XMLSchema" xmlns:p="http://schemas.microsoft.com/office/2006/metadata/properties" xmlns:ns2="ef9f164f-ce5d-4991-85c4-789d412dc4b5" targetNamespace="http://schemas.microsoft.com/office/2006/metadata/properties" ma:root="true" ma:fieldsID="5cfcbb51e20337ef2e6a624f7f004d25" ns2:_="">
    <xsd:import namespace="ef9f164f-ce5d-4991-85c4-789d412dc4b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9f164f-ce5d-4991-85c4-789d412dc4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4C8E73-9935-4262-A401-56605C4E1B99}"/>
</file>

<file path=customXml/itemProps2.xml><?xml version="1.0" encoding="utf-8"?>
<ds:datastoreItem xmlns:ds="http://schemas.openxmlformats.org/officeDocument/2006/customXml" ds:itemID="{2495ADFB-6912-4B8D-A841-9EFA2D132B3D}">
  <ds:schemaRefs>
    <ds:schemaRef ds:uri="http://schemas.microsoft.com/sharepoint/v3/contenttype/forms"/>
  </ds:schemaRefs>
</ds:datastoreItem>
</file>

<file path=customXml/itemProps3.xml><?xml version="1.0" encoding="utf-8"?>
<ds:datastoreItem xmlns:ds="http://schemas.openxmlformats.org/officeDocument/2006/customXml" ds:itemID="{507C0F2D-B383-4E48-8E72-247F5CD3B87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76</vt:i4>
      </vt:variant>
      <vt:variant>
        <vt:lpstr>Named Ranges</vt:lpstr>
      </vt:variant>
      <vt:variant>
        <vt:i4>1</vt:i4>
      </vt:variant>
    </vt:vector>
  </HeadingPairs>
  <TitlesOfParts>
    <vt:vector size="77" baseType="lpstr">
      <vt:lpstr>Summary</vt:lpstr>
      <vt:lpstr>Cost Assumptions</vt:lpstr>
      <vt:lpstr>Water and Cooking</vt:lpstr>
      <vt:lpstr>LRMF NC Gas WH Z12 gas storage</vt:lpstr>
      <vt:lpstr>LRMF 90 Gas WH Z12</vt:lpstr>
      <vt:lpstr>LRMF NC Gas WH Z3</vt:lpstr>
      <vt:lpstr>LRMF NC Gas WH Z4</vt:lpstr>
      <vt:lpstr>LRMF NC Gas WH Z6</vt:lpstr>
      <vt:lpstr>LRMF NC Gas WH Z9</vt:lpstr>
      <vt:lpstr>LRMF NC Gas WH Z10</vt:lpstr>
      <vt:lpstr>LRMF NC Gas WH Z12</vt:lpstr>
      <vt:lpstr>LRMF 90 Gas WH Z3</vt:lpstr>
      <vt:lpstr>LRMF 90 Gas WH Z4</vt:lpstr>
      <vt:lpstr>LRMF 90 Gas WH Z6</vt:lpstr>
      <vt:lpstr>LRMF 90 Gas WH Z9</vt:lpstr>
      <vt:lpstr>LRMF 90 Gas WH Z10</vt:lpstr>
      <vt:lpstr>LRMF 78 Gas WH Z3</vt:lpstr>
      <vt:lpstr>LRMF 78 Gas WH Z4</vt:lpstr>
      <vt:lpstr>LRMF 78 Gas WH Z6</vt:lpstr>
      <vt:lpstr>LRMF 78 Gas WH Z9</vt:lpstr>
      <vt:lpstr>LRMF 78 Gas WH Z10</vt:lpstr>
      <vt:lpstr>LRMF 78 Gas WH Z12</vt:lpstr>
      <vt:lpstr>LRMF NC Electric WH Z3 S</vt:lpstr>
      <vt:lpstr>LRMF NC Electric WH Z4 S</vt:lpstr>
      <vt:lpstr>LRMF NC Electric WH Z6 S</vt:lpstr>
      <vt:lpstr>LRMF NC Electric WH Z9 S</vt:lpstr>
      <vt:lpstr>LRMF NC Electric WH Z10 S</vt:lpstr>
      <vt:lpstr>LRMF NC Electric WH Z12 S</vt:lpstr>
      <vt:lpstr>LRMF NC Electric WH Z4 O1</vt:lpstr>
      <vt:lpstr>LRMF NC Electric WH Z6 O1</vt:lpstr>
      <vt:lpstr>LRMF NC Electric WH Z9 O1</vt:lpstr>
      <vt:lpstr>LRMF NC Electric WH Z10 O1</vt:lpstr>
      <vt:lpstr>LRMF NC Electric WH Z12 O1</vt:lpstr>
      <vt:lpstr>LRMF NC Electric WH Z3 O2</vt:lpstr>
      <vt:lpstr>LRMF NC Electric WH Z3 ER</vt:lpstr>
      <vt:lpstr>LRMF NC Electric WH Z4 O2</vt:lpstr>
      <vt:lpstr>LRMF NC Electric WH Z6 O2</vt:lpstr>
      <vt:lpstr>LRMF NC Electric WH Z9 O2</vt:lpstr>
      <vt:lpstr>LRMF NC Electric WH Z10 O2</vt:lpstr>
      <vt:lpstr>LRMF NC Electric WH Z12 O2</vt:lpstr>
      <vt:lpstr>LRMF 90 Electric WH Z3 S</vt:lpstr>
      <vt:lpstr>LRMF 90 Electric WH Z4 S</vt:lpstr>
      <vt:lpstr>LRMF 90 Electric WH Z6 S</vt:lpstr>
      <vt:lpstr>LRMF 90 Electric WH Z9 S</vt:lpstr>
      <vt:lpstr>LRMF 90 Electric WH Z10 S</vt:lpstr>
      <vt:lpstr>LRMF 90 Electric WH Z12 S</vt:lpstr>
      <vt:lpstr>LRMF 90 Electric WH Z3 O1</vt:lpstr>
      <vt:lpstr>LRMF 90 Electric WH Z4 O1</vt:lpstr>
      <vt:lpstr>LRMF 90 Electric WH Z6 O1</vt:lpstr>
      <vt:lpstr>LRMF 90 Electric WH Z9 O1</vt:lpstr>
      <vt:lpstr>LRMF 90 Electric WH Z10 O1</vt:lpstr>
      <vt:lpstr>LRMF 90 Electric WH Z12 O1</vt:lpstr>
      <vt:lpstr>LRMF 90 Electric WH Z3 O2</vt:lpstr>
      <vt:lpstr>LRMF 90 Electric WH Z4 O2</vt:lpstr>
      <vt:lpstr>LRMF 90 Electric WH Z6 O2</vt:lpstr>
      <vt:lpstr>LRMF 90 Electric WH Z9 O2</vt:lpstr>
      <vt:lpstr>LRMF 90 Electric WH Z10 O2</vt:lpstr>
      <vt:lpstr>LRMF 90 Electric WH Z12 O2</vt:lpstr>
      <vt:lpstr>LRMF 78 Electric WH Z3 S</vt:lpstr>
      <vt:lpstr>LRMF 78 Electric WH Z4 S</vt:lpstr>
      <vt:lpstr>LRMF 78 Electric WH Z6 S</vt:lpstr>
      <vt:lpstr>LRMF 78 Electric WH Z9 S</vt:lpstr>
      <vt:lpstr>LRMF 78 Electric WH Z10 S</vt:lpstr>
      <vt:lpstr>LRMF 78 Electric WH Z12 S</vt:lpstr>
      <vt:lpstr>LRMF 78 Electric WH Z3 O1</vt:lpstr>
      <vt:lpstr>LRMF 78 Electric WH Z4 O1</vt:lpstr>
      <vt:lpstr>LRMF 78 Electric WH Z6 O1</vt:lpstr>
      <vt:lpstr>LRMF 78 Electric WH Z9 O1</vt:lpstr>
      <vt:lpstr>LRMF 78 Electric WH Z10 O1</vt:lpstr>
      <vt:lpstr>LRMF 78 Electric WH Z12 O1</vt:lpstr>
      <vt:lpstr>LRMF 78 Electric WH Z3 O2</vt:lpstr>
      <vt:lpstr>LRMF 78 Electric WH Z4 O2</vt:lpstr>
      <vt:lpstr>LRMF 78 Electric WH Z6 O2</vt:lpstr>
      <vt:lpstr>LRMF 78 Electric WH Z9 O2</vt:lpstr>
      <vt:lpstr>LRMF 78 Electric WH Z10 O2</vt:lpstr>
      <vt:lpstr>LRMF 78 Electric WH Z12 O2</vt:lpstr>
      <vt:lpstr>zone_lu</vt:lpstr>
    </vt:vector>
  </TitlesOfParts>
  <Company>AECOM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Morris, Michael</dc:creator>
  <cp:lastModifiedBy>Michael Sontag</cp:lastModifiedBy>
  <dcterms:created xsi:type="dcterms:W3CDTF">2018-07-23T21:27:16Z</dcterms:created>
  <dcterms:modified xsi:type="dcterms:W3CDTF">2021-07-23T18:00:24Z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0x010100B5ACE084F9DBA24FAE0B0081DE59D504</vt:lpwstr>
  </property>
</Properties>
</file>