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codeName="ThisWorkbook"/>
  <mc:AlternateContent xmlns:mc="http://schemas.openxmlformats.org/markup-compatibility/2006">
    <mc:Choice Requires="x15">
      <x15ac:absPath xmlns:x15ac="http://schemas.microsoft.com/office/spreadsheetml/2010/11/ac" url="https://ethreesf.sharepoint.com/sites/BEIUtahElectrification1714/Shared Documents/General/Data/Technology Costs/Deliverables/Updated 2021-06-11/"/>
    </mc:Choice>
  </mc:AlternateContent>
  <xr:revisionPtr revIDLastSave="332" documentId="13_ncr:1_{D34801A8-4FF6-43FF-8944-9BFC673208B3}" xr6:coauthVersionLast="47" xr6:coauthVersionMax="47" xr10:uidLastSave="{4C10166F-8188-44D0-BDEF-6A84A6E5374A}"/>
  <bookViews>
    <workbookView xWindow="-108" yWindow="-108" windowWidth="23256" windowHeight="12576" tabRatio="687" activeTab="33" xr2:uid="{00000000-000D-0000-FFFF-FFFF00000000}"/>
  </bookViews>
  <sheets>
    <sheet name="Summary" sheetId="49" r:id="rId1"/>
    <sheet name="Cost Assumptions" sheetId="48" r:id="rId2"/>
    <sheet name="Water and Cooking" sheetId="1" state="hidden" r:id="rId3"/>
    <sheet name="NC CT Gas Z3" sheetId="34" state="hidden" r:id="rId4"/>
    <sheet name="NC CT Electric Z3 O1" sheetId="35" state="hidden" r:id="rId5"/>
    <sheet name="NC CT Electric Z3 O2" sheetId="36" state="hidden" r:id="rId6"/>
    <sheet name="Retrofit CT Gas Z3" sheetId="37" state="hidden" r:id="rId7"/>
    <sheet name="Retrofit CT Electric Z3 O1" sheetId="38" state="hidden" r:id="rId8"/>
    <sheet name="Retrofit CT Electric Z3 O2" sheetId="39" state="hidden" r:id="rId9"/>
    <sheet name="NC CT Gas Z4" sheetId="124" state="hidden" r:id="rId10"/>
    <sheet name="NC CT Electric Z4 O1" sheetId="125" state="hidden" r:id="rId11"/>
    <sheet name="NC CT Electric Z4 O2" sheetId="126" state="hidden" r:id="rId12"/>
    <sheet name="Retrofit CT Gas Z4" sheetId="127" state="hidden" r:id="rId13"/>
    <sheet name="Retrofit CT Electric Z4 O1" sheetId="128" state="hidden" r:id="rId14"/>
    <sheet name="Retrofit CT Electric Z4 O2" sheetId="130" state="hidden" r:id="rId15"/>
    <sheet name="NC CT Gas Z6" sheetId="131" state="hidden" r:id="rId16"/>
    <sheet name="NC CT Electric Z6 O1" sheetId="132" state="hidden" r:id="rId17"/>
    <sheet name="NC CT Electric Z6 O2" sheetId="133" state="hidden" r:id="rId18"/>
    <sheet name="Retrofit CT Gas Z6" sheetId="134" state="hidden" r:id="rId19"/>
    <sheet name="Retrofit CT Electric Z6 O1" sheetId="135" state="hidden" r:id="rId20"/>
    <sheet name="Retrofit CT Electric Z6 O2" sheetId="136" state="hidden" r:id="rId21"/>
    <sheet name="NC CT Gas Z9" sheetId="137" state="hidden" r:id="rId22"/>
    <sheet name="NC CT Electric Z9 O1" sheetId="138" state="hidden" r:id="rId23"/>
    <sheet name="NC CT Electric Z9 O2" sheetId="139" state="hidden" r:id="rId24"/>
    <sheet name="Retrofit CT Gas Z9" sheetId="140" state="hidden" r:id="rId25"/>
    <sheet name="Retrofit CT Electric Z9 O1" sheetId="141" state="hidden" r:id="rId26"/>
    <sheet name="Retrofit CT Electric Z9 O2" sheetId="142" state="hidden" r:id="rId27"/>
    <sheet name="NC CT Gas Z10" sheetId="143" state="hidden" r:id="rId28"/>
    <sheet name="NC CT Electric Z10 O1" sheetId="144" state="hidden" r:id="rId29"/>
    <sheet name="NC CT Electric Z10 O2" sheetId="145" state="hidden" r:id="rId30"/>
    <sheet name="Retrofit CT Gas Z10" sheetId="146" state="hidden" r:id="rId31"/>
    <sheet name="Retrofit CT Electric Z10 O1" sheetId="147" state="hidden" r:id="rId32"/>
    <sheet name="Retrofit CT Electric Z10 O2" sheetId="148" state="hidden" r:id="rId33"/>
    <sheet name="NC CT Gas Z12" sheetId="149" r:id="rId34"/>
    <sheet name="NC CT Electric Z12 O1" sheetId="150" r:id="rId35"/>
    <sheet name="NC CT Electric Z12 O2" sheetId="151" r:id="rId36"/>
    <sheet name="Retrofit CT Gas Z12" sheetId="152" state="hidden" r:id="rId37"/>
    <sheet name="Retrofit CT Electric Z12 O1" sheetId="153" state="hidden" r:id="rId38"/>
    <sheet name="Retrofit CT Electric Z12 O2" sheetId="154" state="hidden" r:id="rId39"/>
    <sheet name="NC D Gas Z3" sheetId="41" state="hidden" r:id="rId40"/>
    <sheet name="NC D Electric Z3 O1" sheetId="42" state="hidden" r:id="rId41"/>
    <sheet name="NC D Electric Z3 O2" sheetId="43" state="hidden" r:id="rId42"/>
    <sheet name="Retrofit D Gas Z3" sheetId="45" state="hidden" r:id="rId43"/>
    <sheet name="Retrofit D Electric Z3 O1" sheetId="46" state="hidden" r:id="rId44"/>
    <sheet name="Retrofit D Electric Z3 O2" sheetId="47" state="hidden" r:id="rId45"/>
    <sheet name="NC D Gas Z4" sheetId="155" state="hidden" r:id="rId46"/>
    <sheet name="NC D Electric Z4 O1" sheetId="156" state="hidden" r:id="rId47"/>
    <sheet name="NC D Electric Z4 O2" sheetId="157" state="hidden" r:id="rId48"/>
    <sheet name="Retrofit D Gas Z4" sheetId="158" state="hidden" r:id="rId49"/>
    <sheet name="Retrofit D Electric Z4 O1" sheetId="159" state="hidden" r:id="rId50"/>
    <sheet name="Retrofit D Electric Z4 O2" sheetId="160" state="hidden" r:id="rId51"/>
    <sheet name="NC D Gas Z6" sheetId="161" state="hidden" r:id="rId52"/>
    <sheet name="NC D Electric Z6 O1" sheetId="162" state="hidden" r:id="rId53"/>
    <sheet name="NC D Electric Z6 O2" sheetId="163" state="hidden" r:id="rId54"/>
    <sheet name="Retrofit D Gas Z6" sheetId="164" state="hidden" r:id="rId55"/>
    <sheet name="Retrofit D Electric Z6 O1" sheetId="165" state="hidden" r:id="rId56"/>
    <sheet name="Retrofit D Electric Z6 O2" sheetId="166" state="hidden" r:id="rId57"/>
    <sheet name="NC D Gas Z9" sheetId="167" state="hidden" r:id="rId58"/>
    <sheet name="NC D Electric Z9 O1" sheetId="168" state="hidden" r:id="rId59"/>
    <sheet name="NC D Electric Z9 O2" sheetId="169" state="hidden" r:id="rId60"/>
    <sheet name="Retrofit D Gas Z9" sheetId="170" state="hidden" r:id="rId61"/>
    <sheet name="Retrofit D Electric Z9 O1" sheetId="171" state="hidden" r:id="rId62"/>
    <sheet name="Retrofit D Electric Z9 O2" sheetId="172" state="hidden" r:id="rId63"/>
    <sheet name="NC D Gas Z10" sheetId="173" state="hidden" r:id="rId64"/>
    <sheet name="NC D Electric Z10 O1" sheetId="174" state="hidden" r:id="rId65"/>
    <sheet name="NC D Electric Z10 O2" sheetId="175" state="hidden" r:id="rId66"/>
    <sheet name="Retrofit D Gas Z10" sheetId="176" state="hidden" r:id="rId67"/>
    <sheet name="Retrofit D Electric Z10 O1" sheetId="177" state="hidden" r:id="rId68"/>
    <sheet name="Retrofit D Electric Z10 O2" sheetId="178" state="hidden" r:id="rId69"/>
    <sheet name="NC D Gas Z12" sheetId="179" r:id="rId70"/>
    <sheet name="NC D Electric Z12 O1" sheetId="180" r:id="rId71"/>
    <sheet name="NC D Electric Z12 O2" sheetId="181" r:id="rId72"/>
    <sheet name="Retrofit D Gas Z12" sheetId="182" state="hidden" r:id="rId73"/>
    <sheet name="Retrofit D Electric Z12 O1" sheetId="183" state="hidden" r:id="rId74"/>
    <sheet name="Retrofit D Electric Z12 O2" sheetId="184" state="hidden" r:id="rId75"/>
  </sheets>
  <definedNames>
    <definedName name="zone_lu">'Cost Assumptions'!$B$4:$I$9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 i="151" l="1"/>
  <c r="G14" i="150"/>
  <c r="G14" i="149"/>
  <c r="H14" i="149" s="1"/>
  <c r="H16" i="152"/>
  <c r="H15" i="152"/>
  <c r="H14" i="152"/>
  <c r="H16" i="149"/>
  <c r="H15" i="149"/>
  <c r="H16" i="146"/>
  <c r="H15" i="146"/>
  <c r="H14" i="146"/>
  <c r="H16" i="143"/>
  <c r="H15" i="143"/>
  <c r="H14" i="143"/>
  <c r="H16" i="140"/>
  <c r="H15" i="140"/>
  <c r="H14" i="140"/>
  <c r="H16" i="137"/>
  <c r="H15" i="137"/>
  <c r="H14" i="137"/>
  <c r="H16" i="134"/>
  <c r="H15" i="134"/>
  <c r="H14" i="134"/>
  <c r="H16" i="131"/>
  <c r="H15" i="131"/>
  <c r="H14" i="131"/>
  <c r="H16" i="127"/>
  <c r="H15" i="127"/>
  <c r="H14" i="127"/>
  <c r="H16" i="124"/>
  <c r="H15" i="124"/>
  <c r="H14" i="124"/>
  <c r="H16" i="37"/>
  <c r="H15" i="37"/>
  <c r="H14" i="37"/>
  <c r="H9" i="184"/>
  <c r="G8" i="184"/>
  <c r="H8" i="184" s="1"/>
  <c r="H9" i="183"/>
  <c r="G8" i="183"/>
  <c r="H8" i="183" s="1"/>
  <c r="H9" i="182"/>
  <c r="G8" i="182"/>
  <c r="H8" i="182" s="1"/>
  <c r="H9" i="178"/>
  <c r="G8" i="178"/>
  <c r="H8" i="178" s="1"/>
  <c r="H9" i="177"/>
  <c r="G8" i="177"/>
  <c r="H8" i="177" s="1"/>
  <c r="H9" i="176"/>
  <c r="G8" i="176"/>
  <c r="H8" i="176" s="1"/>
  <c r="H9" i="172"/>
  <c r="G8" i="172"/>
  <c r="H8" i="172" s="1"/>
  <c r="H9" i="171"/>
  <c r="G8" i="171"/>
  <c r="H8" i="171" s="1"/>
  <c r="H9" i="170"/>
  <c r="G8" i="170"/>
  <c r="H8" i="170" s="1"/>
  <c r="H9" i="166"/>
  <c r="G8" i="166"/>
  <c r="H8" i="166" s="1"/>
  <c r="H9" i="165"/>
  <c r="G8" i="165"/>
  <c r="H8" i="165" s="1"/>
  <c r="H9" i="164"/>
  <c r="G8" i="164"/>
  <c r="H8" i="164" s="1"/>
  <c r="H9" i="160"/>
  <c r="G8" i="160"/>
  <c r="H8" i="160" s="1"/>
  <c r="H9" i="159"/>
  <c r="G8" i="159"/>
  <c r="H8" i="159" s="1"/>
  <c r="H9" i="158"/>
  <c r="G8" i="158"/>
  <c r="H8" i="158" s="1"/>
  <c r="H9" i="47"/>
  <c r="G8" i="47"/>
  <c r="H8" i="47" s="1"/>
  <c r="H9" i="46"/>
  <c r="G8" i="46"/>
  <c r="H8" i="46" s="1"/>
  <c r="H9" i="154"/>
  <c r="G8" i="154"/>
  <c r="H8" i="154" s="1"/>
  <c r="H9" i="153"/>
  <c r="G8" i="153"/>
  <c r="H8" i="153" s="1"/>
  <c r="H9" i="152"/>
  <c r="G8" i="152"/>
  <c r="H8" i="152" s="1"/>
  <c r="H9" i="148"/>
  <c r="G8" i="148"/>
  <c r="H8" i="148" s="1"/>
  <c r="H9" i="147"/>
  <c r="G8" i="147"/>
  <c r="H8" i="147" s="1"/>
  <c r="H9" i="146"/>
  <c r="G8" i="146"/>
  <c r="H8" i="146" s="1"/>
  <c r="H9" i="142"/>
  <c r="G8" i="142"/>
  <c r="H8" i="142" s="1"/>
  <c r="H9" i="141"/>
  <c r="G8" i="141"/>
  <c r="H8" i="141" s="1"/>
  <c r="H9" i="140"/>
  <c r="G8" i="140"/>
  <c r="H8" i="140" s="1"/>
  <c r="H9" i="136"/>
  <c r="G8" i="136"/>
  <c r="H8" i="136" s="1"/>
  <c r="H9" i="135"/>
  <c r="G8" i="135"/>
  <c r="H8" i="135" s="1"/>
  <c r="H9" i="134"/>
  <c r="G8" i="134"/>
  <c r="H8" i="134" s="1"/>
  <c r="H9" i="130"/>
  <c r="G8" i="130"/>
  <c r="H8" i="130" s="1"/>
  <c r="H9" i="128"/>
  <c r="G8" i="128"/>
  <c r="H8" i="128" s="1"/>
  <c r="H9" i="127"/>
  <c r="G8" i="127"/>
  <c r="H8" i="127" s="1"/>
  <c r="H9" i="39"/>
  <c r="G8" i="39"/>
  <c r="H8" i="39" s="1"/>
  <c r="H9" i="38"/>
  <c r="G8" i="38"/>
  <c r="H8" i="38" s="1"/>
  <c r="E10" i="49"/>
  <c r="D10" i="49"/>
  <c r="C11" i="49"/>
  <c r="G11" i="49"/>
  <c r="F11" i="49"/>
  <c r="J9" i="49"/>
  <c r="J11" i="49"/>
  <c r="H11" i="49"/>
  <c r="I11" i="49"/>
  <c r="D11" i="49"/>
  <c r="I10" i="49"/>
  <c r="I9" i="49"/>
  <c r="G6" i="49"/>
  <c r="H9" i="49"/>
  <c r="F10" i="49"/>
  <c r="G5" i="49"/>
  <c r="E11" i="49"/>
  <c r="C10" i="49"/>
  <c r="J10" i="49"/>
  <c r="H6" i="49"/>
  <c r="G10" i="49"/>
  <c r="H10" i="49"/>
  <c r="H5" i="49"/>
  <c r="G22" i="183" l="1"/>
  <c r="H22" i="183" s="1"/>
  <c r="H19" i="183"/>
  <c r="G22" i="184"/>
  <c r="H22" i="184" s="1"/>
  <c r="H19" i="184"/>
  <c r="G22" i="177"/>
  <c r="H22" i="177" s="1"/>
  <c r="H19" i="177"/>
  <c r="G22" i="178"/>
  <c r="H22" i="178" s="1"/>
  <c r="H19" i="178"/>
  <c r="G22" i="171"/>
  <c r="H22" i="171" s="1"/>
  <c r="H19" i="171"/>
  <c r="G22" i="172"/>
  <c r="H22" i="172" s="1"/>
  <c r="H19" i="172"/>
  <c r="G22" i="165"/>
  <c r="H22" i="165" s="1"/>
  <c r="H19" i="165"/>
  <c r="G22" i="166"/>
  <c r="H22" i="166" s="1"/>
  <c r="H19" i="166"/>
  <c r="G22" i="159"/>
  <c r="H22" i="159" s="1"/>
  <c r="H19" i="159"/>
  <c r="G22" i="160"/>
  <c r="H22" i="160" s="1"/>
  <c r="H19" i="160"/>
  <c r="G22" i="46"/>
  <c r="H22" i="46" s="1"/>
  <c r="H19" i="46"/>
  <c r="G22" i="47"/>
  <c r="H22" i="47" s="1"/>
  <c r="H19" i="47"/>
  <c r="G22" i="153"/>
  <c r="H22" i="153" s="1"/>
  <c r="H19" i="153"/>
  <c r="G22" i="154"/>
  <c r="H22" i="154" s="1"/>
  <c r="H19" i="154"/>
  <c r="G22" i="147"/>
  <c r="H22" i="147" s="1"/>
  <c r="H19" i="147"/>
  <c r="G22" i="148"/>
  <c r="H22" i="148" s="1"/>
  <c r="H19" i="148"/>
  <c r="G22" i="141"/>
  <c r="H22" i="141" s="1"/>
  <c r="H19" i="141"/>
  <c r="G22" i="142"/>
  <c r="H22" i="142" s="1"/>
  <c r="H19" i="142"/>
  <c r="G22" i="135"/>
  <c r="H22" i="135" s="1"/>
  <c r="H19" i="135"/>
  <c r="G22" i="136"/>
  <c r="H22" i="136" s="1"/>
  <c r="H19" i="136"/>
  <c r="G22" i="128"/>
  <c r="H22" i="128" s="1"/>
  <c r="H19" i="128"/>
  <c r="G22" i="130"/>
  <c r="H22" i="130" s="1"/>
  <c r="H19" i="130"/>
  <c r="G22" i="39"/>
  <c r="H22" i="39" s="1"/>
  <c r="H19" i="39"/>
  <c r="G22" i="38"/>
  <c r="H22" i="38" s="1"/>
  <c r="H19" i="38"/>
  <c r="G22" i="180"/>
  <c r="H22" i="180" s="1"/>
  <c r="H19" i="180"/>
  <c r="G22" i="181"/>
  <c r="H22" i="181" s="1"/>
  <c r="H19" i="181"/>
  <c r="G22" i="174"/>
  <c r="H22" i="174" s="1"/>
  <c r="H19" i="174"/>
  <c r="G22" i="175"/>
  <c r="H22" i="175" s="1"/>
  <c r="H19" i="175"/>
  <c r="G22" i="168"/>
  <c r="H22" i="168" s="1"/>
  <c r="H19" i="168"/>
  <c r="G22" i="169"/>
  <c r="H22" i="169" s="1"/>
  <c r="H19" i="169"/>
  <c r="G22" i="162"/>
  <c r="H22" i="162" s="1"/>
  <c r="H19" i="162"/>
  <c r="G22" i="163"/>
  <c r="H22" i="163" s="1"/>
  <c r="H19" i="163"/>
  <c r="G22" i="156"/>
  <c r="H22" i="156" s="1"/>
  <c r="H19" i="156"/>
  <c r="G22" i="157"/>
  <c r="H22" i="157" s="1"/>
  <c r="H19" i="157"/>
  <c r="G22" i="43"/>
  <c r="H22" i="43" s="1"/>
  <c r="H19" i="43"/>
  <c r="G22" i="42"/>
  <c r="H22" i="42" s="1"/>
  <c r="H19" i="42"/>
  <c r="G22" i="150"/>
  <c r="H22" i="150" s="1"/>
  <c r="H19" i="150"/>
  <c r="G22" i="151"/>
  <c r="H22" i="151" s="1"/>
  <c r="H19" i="151"/>
  <c r="G22" i="144"/>
  <c r="H22" i="144" s="1"/>
  <c r="H19" i="144"/>
  <c r="G22" i="145"/>
  <c r="H22" i="145" s="1"/>
  <c r="H19" i="145"/>
  <c r="G22" i="138"/>
  <c r="H22" i="138" s="1"/>
  <c r="H19" i="138"/>
  <c r="G22" i="139"/>
  <c r="H22" i="139" s="1"/>
  <c r="H19" i="139"/>
  <c r="G22" i="132"/>
  <c r="H22" i="132" s="1"/>
  <c r="H19" i="132"/>
  <c r="G22" i="133"/>
  <c r="H22" i="133" s="1"/>
  <c r="H19" i="133"/>
  <c r="G22" i="126"/>
  <c r="H22" i="126" s="1"/>
  <c r="H19" i="126"/>
  <c r="G22" i="125"/>
  <c r="H22" i="125" s="1"/>
  <c r="H19" i="125"/>
  <c r="G22" i="36"/>
  <c r="H22" i="36" s="1"/>
  <c r="H19" i="36"/>
  <c r="G22" i="35"/>
  <c r="H22" i="35" s="1"/>
  <c r="H19" i="35"/>
  <c r="G22" i="179"/>
  <c r="H22" i="179" s="1"/>
  <c r="H21" i="179"/>
  <c r="H19" i="179"/>
  <c r="G22" i="173"/>
  <c r="H22" i="173" s="1"/>
  <c r="H21" i="173"/>
  <c r="H19" i="173"/>
  <c r="G22" i="167"/>
  <c r="H22" i="167" s="1"/>
  <c r="H21" i="167"/>
  <c r="H19" i="167"/>
  <c r="G22" i="161"/>
  <c r="H22" i="161" s="1"/>
  <c r="H21" i="161"/>
  <c r="H19" i="161"/>
  <c r="G22" i="155"/>
  <c r="H22" i="155" s="1"/>
  <c r="H21" i="155"/>
  <c r="H19" i="155"/>
  <c r="G22" i="41"/>
  <c r="H22" i="41" s="1"/>
  <c r="H21" i="41"/>
  <c r="H19" i="41"/>
  <c r="G22" i="149"/>
  <c r="H22" i="149" s="1"/>
  <c r="H21" i="149"/>
  <c r="H19" i="149"/>
  <c r="G22" i="143"/>
  <c r="H22" i="143" s="1"/>
  <c r="H21" i="143"/>
  <c r="H19" i="143"/>
  <c r="G22" i="137"/>
  <c r="H22" i="137" s="1"/>
  <c r="H21" i="137"/>
  <c r="H19" i="137"/>
  <c r="G22" i="131"/>
  <c r="H22" i="131" s="1"/>
  <c r="H21" i="131"/>
  <c r="H19" i="131"/>
  <c r="G22" i="124"/>
  <c r="H22" i="124" s="1"/>
  <c r="H21" i="124"/>
  <c r="H19" i="124"/>
  <c r="H19" i="34"/>
  <c r="H21" i="34"/>
  <c r="H30" i="184" l="1"/>
  <c r="H28" i="184"/>
  <c r="E27" i="184"/>
  <c r="H26" i="184"/>
  <c r="H18" i="184"/>
  <c r="G17" i="184"/>
  <c r="H17" i="184" s="1"/>
  <c r="H16" i="184"/>
  <c r="H15" i="184"/>
  <c r="H14" i="184"/>
  <c r="H13" i="184"/>
  <c r="H12" i="184"/>
  <c r="H11" i="184"/>
  <c r="O1" i="184"/>
  <c r="H30" i="183"/>
  <c r="H28" i="183"/>
  <c r="E27" i="183"/>
  <c r="H26" i="183"/>
  <c r="H18" i="183"/>
  <c r="G17" i="183"/>
  <c r="H17" i="183" s="1"/>
  <c r="H16" i="183"/>
  <c r="H15" i="183"/>
  <c r="H14" i="183"/>
  <c r="H13" i="183"/>
  <c r="H12" i="183"/>
  <c r="H11" i="183"/>
  <c r="O1" i="183"/>
  <c r="H30" i="182"/>
  <c r="H28" i="182"/>
  <c r="E27" i="182"/>
  <c r="H26" i="182"/>
  <c r="H18" i="182"/>
  <c r="G17" i="182"/>
  <c r="H17" i="182" s="1"/>
  <c r="H16" i="182"/>
  <c r="H15" i="182"/>
  <c r="H14" i="182"/>
  <c r="H13" i="182"/>
  <c r="H12" i="182"/>
  <c r="H11" i="182"/>
  <c r="H10" i="182"/>
  <c r="O1" i="182"/>
  <c r="H30" i="181"/>
  <c r="H28" i="181"/>
  <c r="E27" i="181"/>
  <c r="H26" i="181"/>
  <c r="H18" i="181"/>
  <c r="G17" i="181"/>
  <c r="H17" i="181" s="1"/>
  <c r="H16" i="181"/>
  <c r="H15" i="181"/>
  <c r="H14" i="181"/>
  <c r="H13" i="181"/>
  <c r="H12" i="181"/>
  <c r="H11" i="181"/>
  <c r="H10" i="181"/>
  <c r="O1" i="181"/>
  <c r="H30" i="180"/>
  <c r="H28" i="180"/>
  <c r="E27" i="180"/>
  <c r="H26" i="180"/>
  <c r="H18" i="180"/>
  <c r="G17" i="180"/>
  <c r="H17" i="180" s="1"/>
  <c r="H16" i="180"/>
  <c r="H15" i="180"/>
  <c r="H14" i="180"/>
  <c r="H13" i="180"/>
  <c r="H12" i="180"/>
  <c r="H11" i="180"/>
  <c r="H10" i="180"/>
  <c r="O1" i="180"/>
  <c r="H30" i="179"/>
  <c r="H28" i="179"/>
  <c r="E27" i="179"/>
  <c r="H26" i="179"/>
  <c r="H18" i="179"/>
  <c r="G17" i="179"/>
  <c r="H17" i="179" s="1"/>
  <c r="H16" i="179"/>
  <c r="H15" i="179"/>
  <c r="H14" i="179"/>
  <c r="H13" i="179"/>
  <c r="H12" i="179"/>
  <c r="H11" i="179"/>
  <c r="H10" i="179"/>
  <c r="O1" i="179"/>
  <c r="H30" i="178"/>
  <c r="H28" i="178"/>
  <c r="E27" i="178"/>
  <c r="H26" i="178"/>
  <c r="H18" i="178"/>
  <c r="G17" i="178"/>
  <c r="H17" i="178" s="1"/>
  <c r="H16" i="178"/>
  <c r="H15" i="178"/>
  <c r="H14" i="178"/>
  <c r="H13" i="178"/>
  <c r="H12" i="178"/>
  <c r="H11" i="178"/>
  <c r="O1" i="178"/>
  <c r="H30" i="177"/>
  <c r="H28" i="177"/>
  <c r="E27" i="177"/>
  <c r="H26" i="177"/>
  <c r="H18" i="177"/>
  <c r="G17" i="177"/>
  <c r="H17" i="177" s="1"/>
  <c r="H16" i="177"/>
  <c r="H15" i="177"/>
  <c r="H14" i="177"/>
  <c r="H13" i="177"/>
  <c r="H12" i="177"/>
  <c r="H11" i="177"/>
  <c r="O1" i="177"/>
  <c r="H30" i="176"/>
  <c r="H28" i="176"/>
  <c r="E27" i="176"/>
  <c r="H26" i="176"/>
  <c r="H18" i="176"/>
  <c r="G17" i="176"/>
  <c r="H17" i="176" s="1"/>
  <c r="H16" i="176"/>
  <c r="H15" i="176"/>
  <c r="H14" i="176"/>
  <c r="H13" i="176"/>
  <c r="H12" i="176"/>
  <c r="H11" i="176"/>
  <c r="O1" i="176"/>
  <c r="H30" i="175"/>
  <c r="H28" i="175"/>
  <c r="E27" i="175"/>
  <c r="H26" i="175"/>
  <c r="H18" i="175"/>
  <c r="G17" i="175"/>
  <c r="H17" i="175" s="1"/>
  <c r="H16" i="175"/>
  <c r="H15" i="175"/>
  <c r="H14" i="175"/>
  <c r="H13" i="175"/>
  <c r="H12" i="175"/>
  <c r="H11" i="175"/>
  <c r="H10" i="175"/>
  <c r="O1" i="175"/>
  <c r="H30" i="174"/>
  <c r="H28" i="174"/>
  <c r="E27" i="174"/>
  <c r="H26" i="174"/>
  <c r="H18" i="174"/>
  <c r="G17" i="174"/>
  <c r="H17" i="174" s="1"/>
  <c r="H16" i="174"/>
  <c r="H15" i="174"/>
  <c r="H14" i="174"/>
  <c r="H13" i="174"/>
  <c r="H12" i="174"/>
  <c r="H11" i="174"/>
  <c r="H10" i="174"/>
  <c r="O1" i="174"/>
  <c r="H30" i="173"/>
  <c r="H28" i="173"/>
  <c r="E27" i="173"/>
  <c r="H26" i="173"/>
  <c r="H18" i="173"/>
  <c r="G17" i="173"/>
  <c r="H17" i="173" s="1"/>
  <c r="H16" i="173"/>
  <c r="H15" i="173"/>
  <c r="H14" i="173"/>
  <c r="H13" i="173"/>
  <c r="H12" i="173"/>
  <c r="H11" i="173"/>
  <c r="H10" i="173"/>
  <c r="O1" i="173"/>
  <c r="H30" i="172"/>
  <c r="H28" i="172"/>
  <c r="E27" i="172"/>
  <c r="H26" i="172"/>
  <c r="H18" i="172"/>
  <c r="G17" i="172"/>
  <c r="H17" i="172" s="1"/>
  <c r="H16" i="172"/>
  <c r="H15" i="172"/>
  <c r="H14" i="172"/>
  <c r="H13" i="172"/>
  <c r="H12" i="172"/>
  <c r="H11" i="172"/>
  <c r="O1" i="172"/>
  <c r="H30" i="171"/>
  <c r="H28" i="171"/>
  <c r="E27" i="171"/>
  <c r="H26" i="171"/>
  <c r="H18" i="171"/>
  <c r="G17" i="171"/>
  <c r="H17" i="171" s="1"/>
  <c r="H16" i="171"/>
  <c r="H15" i="171"/>
  <c r="H14" i="171"/>
  <c r="H13" i="171"/>
  <c r="H12" i="171"/>
  <c r="H11" i="171"/>
  <c r="O1" i="171"/>
  <c r="H30" i="170"/>
  <c r="H28" i="170"/>
  <c r="E27" i="170"/>
  <c r="H26" i="170"/>
  <c r="H18" i="170"/>
  <c r="G17" i="170"/>
  <c r="H17" i="170" s="1"/>
  <c r="H16" i="170"/>
  <c r="H15" i="170"/>
  <c r="H14" i="170"/>
  <c r="H13" i="170"/>
  <c r="H12" i="170"/>
  <c r="H11" i="170"/>
  <c r="O1" i="170"/>
  <c r="H30" i="169"/>
  <c r="H28" i="169"/>
  <c r="E27" i="169"/>
  <c r="H26" i="169"/>
  <c r="H18" i="169"/>
  <c r="G17" i="169"/>
  <c r="H17" i="169" s="1"/>
  <c r="H16" i="169"/>
  <c r="H15" i="169"/>
  <c r="H14" i="169"/>
  <c r="H13" i="169"/>
  <c r="H12" i="169"/>
  <c r="H11" i="169"/>
  <c r="H10" i="169"/>
  <c r="O1" i="169"/>
  <c r="H30" i="168"/>
  <c r="H28" i="168"/>
  <c r="E27" i="168"/>
  <c r="H26" i="168"/>
  <c r="H18" i="168"/>
  <c r="G17" i="168"/>
  <c r="H17" i="168" s="1"/>
  <c r="H16" i="168"/>
  <c r="H15" i="168"/>
  <c r="H14" i="168"/>
  <c r="H13" i="168"/>
  <c r="H12" i="168"/>
  <c r="H11" i="168"/>
  <c r="H10" i="168"/>
  <c r="O1" i="168"/>
  <c r="H30" i="167"/>
  <c r="H28" i="167"/>
  <c r="E27" i="167"/>
  <c r="H26" i="167"/>
  <c r="H18" i="167"/>
  <c r="G17" i="167"/>
  <c r="H17" i="167" s="1"/>
  <c r="H16" i="167"/>
  <c r="H15" i="167"/>
  <c r="H14" i="167"/>
  <c r="H13" i="167"/>
  <c r="H12" i="167"/>
  <c r="H11" i="167"/>
  <c r="H10" i="167"/>
  <c r="O1" i="167"/>
  <c r="H30" i="166"/>
  <c r="H28" i="166"/>
  <c r="E27" i="166"/>
  <c r="H26" i="166"/>
  <c r="H18" i="166"/>
  <c r="G17" i="166"/>
  <c r="H17" i="166" s="1"/>
  <c r="H16" i="166"/>
  <c r="H15" i="166"/>
  <c r="H14" i="166"/>
  <c r="H13" i="166"/>
  <c r="H12" i="166"/>
  <c r="H11" i="166"/>
  <c r="O1" i="166"/>
  <c r="H30" i="165"/>
  <c r="H28" i="165"/>
  <c r="E27" i="165"/>
  <c r="H26" i="165"/>
  <c r="H18" i="165"/>
  <c r="G17" i="165"/>
  <c r="H17" i="165" s="1"/>
  <c r="H16" i="165"/>
  <c r="H15" i="165"/>
  <c r="H14" i="165"/>
  <c r="H13" i="165"/>
  <c r="H12" i="165"/>
  <c r="H11" i="165"/>
  <c r="O1" i="165"/>
  <c r="H30" i="164"/>
  <c r="H28" i="164"/>
  <c r="E27" i="164"/>
  <c r="H26" i="164"/>
  <c r="H18" i="164"/>
  <c r="G17" i="164"/>
  <c r="H17" i="164" s="1"/>
  <c r="H16" i="164"/>
  <c r="H15" i="164"/>
  <c r="H14" i="164"/>
  <c r="H13" i="164"/>
  <c r="H12" i="164"/>
  <c r="H11" i="164"/>
  <c r="O1" i="164"/>
  <c r="H30" i="163"/>
  <c r="H28" i="163"/>
  <c r="E27" i="163"/>
  <c r="H26" i="163"/>
  <c r="H18" i="163"/>
  <c r="G17" i="163"/>
  <c r="H17" i="163" s="1"/>
  <c r="H16" i="163"/>
  <c r="H15" i="163"/>
  <c r="H14" i="163"/>
  <c r="H13" i="163"/>
  <c r="H12" i="163"/>
  <c r="H11" i="163"/>
  <c r="H10" i="163"/>
  <c r="O1" i="163"/>
  <c r="H30" i="162"/>
  <c r="H28" i="162"/>
  <c r="E27" i="162"/>
  <c r="H26" i="162"/>
  <c r="H18" i="162"/>
  <c r="G17" i="162"/>
  <c r="H17" i="162" s="1"/>
  <c r="H16" i="162"/>
  <c r="H15" i="162"/>
  <c r="H14" i="162"/>
  <c r="H13" i="162"/>
  <c r="H12" i="162"/>
  <c r="H11" i="162"/>
  <c r="H10" i="162"/>
  <c r="O1" i="162"/>
  <c r="H30" i="161"/>
  <c r="H28" i="161"/>
  <c r="E27" i="161"/>
  <c r="H26" i="161"/>
  <c r="H18" i="161"/>
  <c r="G17" i="161"/>
  <c r="H17" i="161" s="1"/>
  <c r="H16" i="161"/>
  <c r="H15" i="161"/>
  <c r="H14" i="161"/>
  <c r="H13" i="161"/>
  <c r="H12" i="161"/>
  <c r="H11" i="161"/>
  <c r="H10" i="161"/>
  <c r="O1" i="161"/>
  <c r="H30" i="160"/>
  <c r="H28" i="160"/>
  <c r="E27" i="160"/>
  <c r="H26" i="160"/>
  <c r="H18" i="160"/>
  <c r="G17" i="160"/>
  <c r="H17" i="160" s="1"/>
  <c r="H16" i="160"/>
  <c r="H15" i="160"/>
  <c r="H14" i="160"/>
  <c r="H13" i="160"/>
  <c r="H12" i="160"/>
  <c r="H11" i="160"/>
  <c r="O1" i="160"/>
  <c r="H30" i="159"/>
  <c r="H28" i="159"/>
  <c r="E27" i="159"/>
  <c r="H26" i="159"/>
  <c r="H18" i="159"/>
  <c r="G17" i="159"/>
  <c r="H17" i="159" s="1"/>
  <c r="H16" i="159"/>
  <c r="H15" i="159"/>
  <c r="H14" i="159"/>
  <c r="H13" i="159"/>
  <c r="H12" i="159"/>
  <c r="H11" i="159"/>
  <c r="O1" i="159"/>
  <c r="H30" i="158"/>
  <c r="H28" i="158"/>
  <c r="E27" i="158"/>
  <c r="H26" i="158"/>
  <c r="H18" i="158"/>
  <c r="G17" i="158"/>
  <c r="H17" i="158" s="1"/>
  <c r="H16" i="158"/>
  <c r="H15" i="158"/>
  <c r="H14" i="158"/>
  <c r="H13" i="158"/>
  <c r="H12" i="158"/>
  <c r="H11" i="158"/>
  <c r="O1" i="158"/>
  <c r="H30" i="157"/>
  <c r="H28" i="157"/>
  <c r="E27" i="157"/>
  <c r="H26" i="157"/>
  <c r="H18" i="157"/>
  <c r="G17" i="157"/>
  <c r="H17" i="157" s="1"/>
  <c r="H16" i="157"/>
  <c r="H15" i="157"/>
  <c r="H14" i="157"/>
  <c r="H13" i="157"/>
  <c r="H12" i="157"/>
  <c r="H11" i="157"/>
  <c r="H10" i="157"/>
  <c r="O1" i="157"/>
  <c r="H30" i="156"/>
  <c r="H28" i="156"/>
  <c r="E27" i="156"/>
  <c r="H26" i="156"/>
  <c r="H18" i="156"/>
  <c r="G17" i="156"/>
  <c r="H17" i="156" s="1"/>
  <c r="H16" i="156"/>
  <c r="H15" i="156"/>
  <c r="H14" i="156"/>
  <c r="H13" i="156"/>
  <c r="H12" i="156"/>
  <c r="H11" i="156"/>
  <c r="H10" i="156"/>
  <c r="O1" i="156"/>
  <c r="H30" i="155"/>
  <c r="H28" i="155"/>
  <c r="E27" i="155"/>
  <c r="H26" i="155"/>
  <c r="H18" i="155"/>
  <c r="G17" i="155"/>
  <c r="H17" i="155" s="1"/>
  <c r="H16" i="155"/>
  <c r="H15" i="155"/>
  <c r="H14" i="155"/>
  <c r="H13" i="155"/>
  <c r="H12" i="155"/>
  <c r="H11" i="155"/>
  <c r="H10" i="155"/>
  <c r="O1" i="155"/>
  <c r="E9" i="49"/>
  <c r="C9" i="49"/>
  <c r="G9" i="49"/>
  <c r="D9" i="49"/>
  <c r="H23" i="160" l="1"/>
  <c r="H23" i="183"/>
  <c r="H23" i="171"/>
  <c r="H23" i="178"/>
  <c r="H23" i="180"/>
  <c r="H23" i="179"/>
  <c r="H25" i="179" s="1"/>
  <c r="H27" i="179" s="1"/>
  <c r="H23" i="184"/>
  <c r="H10" i="183"/>
  <c r="H10" i="184"/>
  <c r="H23" i="181"/>
  <c r="H25" i="181" s="1"/>
  <c r="H27" i="181" s="1"/>
  <c r="H23" i="182"/>
  <c r="H25" i="182" s="1"/>
  <c r="H27" i="182" s="1"/>
  <c r="H25" i="180"/>
  <c r="H27" i="180" s="1"/>
  <c r="H23" i="174"/>
  <c r="H25" i="174" s="1"/>
  <c r="H27" i="174" s="1"/>
  <c r="H23" i="173"/>
  <c r="H25" i="173" s="1"/>
  <c r="H27" i="173" s="1"/>
  <c r="H23" i="177"/>
  <c r="H10" i="176"/>
  <c r="H23" i="176"/>
  <c r="H23" i="175"/>
  <c r="H25" i="175" s="1"/>
  <c r="H27" i="175" s="1"/>
  <c r="H10" i="177"/>
  <c r="H10" i="178"/>
  <c r="H25" i="178" s="1"/>
  <c r="H27" i="178" s="1"/>
  <c r="H23" i="168"/>
  <c r="H23" i="167"/>
  <c r="H25" i="167" s="1"/>
  <c r="H23" i="169"/>
  <c r="H25" i="169" s="1"/>
  <c r="H23" i="170"/>
  <c r="H10" i="172"/>
  <c r="H23" i="172"/>
  <c r="H10" i="171"/>
  <c r="H25" i="171" s="1"/>
  <c r="H27" i="171" s="1"/>
  <c r="H10" i="170"/>
  <c r="H25" i="168"/>
  <c r="H27" i="168" s="1"/>
  <c r="H23" i="164"/>
  <c r="H23" i="165"/>
  <c r="H23" i="161"/>
  <c r="H25" i="161" s="1"/>
  <c r="H10" i="165"/>
  <c r="H10" i="166"/>
  <c r="H23" i="163"/>
  <c r="H23" i="162"/>
  <c r="H25" i="162" s="1"/>
  <c r="H27" i="162" s="1"/>
  <c r="H23" i="166"/>
  <c r="H10" i="164"/>
  <c r="H23" i="156"/>
  <c r="H25" i="156" s="1"/>
  <c r="H27" i="156" s="1"/>
  <c r="H10" i="160"/>
  <c r="H25" i="160" s="1"/>
  <c r="H27" i="160" s="1"/>
  <c r="H23" i="158"/>
  <c r="H10" i="158"/>
  <c r="H23" i="157"/>
  <c r="H23" i="155"/>
  <c r="H25" i="155" s="1"/>
  <c r="H27" i="155" s="1"/>
  <c r="H23" i="159"/>
  <c r="H10" i="159"/>
  <c r="H30" i="154"/>
  <c r="H28" i="154"/>
  <c r="E27" i="154"/>
  <c r="H26" i="154"/>
  <c r="H18" i="154"/>
  <c r="G17" i="154"/>
  <c r="H17" i="154" s="1"/>
  <c r="H16" i="154"/>
  <c r="H15" i="154"/>
  <c r="H14" i="154"/>
  <c r="H13" i="154"/>
  <c r="H12" i="154"/>
  <c r="H11" i="154"/>
  <c r="O1" i="154"/>
  <c r="H30" i="153"/>
  <c r="H28" i="153"/>
  <c r="E27" i="153"/>
  <c r="H26" i="153"/>
  <c r="H18" i="153"/>
  <c r="G17" i="153"/>
  <c r="H17" i="153" s="1"/>
  <c r="H16" i="153"/>
  <c r="H15" i="153"/>
  <c r="H14" i="153"/>
  <c r="H13" i="153"/>
  <c r="H12" i="153"/>
  <c r="H11" i="153"/>
  <c r="O1" i="153"/>
  <c r="H30" i="152"/>
  <c r="H28" i="152"/>
  <c r="E27" i="152"/>
  <c r="H26" i="152"/>
  <c r="H18" i="152"/>
  <c r="G17" i="152"/>
  <c r="H17" i="152" s="1"/>
  <c r="H13" i="152"/>
  <c r="H12" i="152"/>
  <c r="H11" i="152"/>
  <c r="O1" i="152"/>
  <c r="H30" i="151"/>
  <c r="H28" i="151"/>
  <c r="E27" i="151"/>
  <c r="H26" i="151"/>
  <c r="H18" i="151"/>
  <c r="G17" i="151"/>
  <c r="H17" i="151" s="1"/>
  <c r="H16" i="151"/>
  <c r="H15" i="151"/>
  <c r="H14" i="151"/>
  <c r="H13" i="151"/>
  <c r="H12" i="151"/>
  <c r="H11" i="151"/>
  <c r="H10" i="151"/>
  <c r="O1" i="151"/>
  <c r="H30" i="150"/>
  <c r="H28" i="150"/>
  <c r="E27" i="150"/>
  <c r="H26" i="150"/>
  <c r="H18" i="150"/>
  <c r="G17" i="150"/>
  <c r="H17" i="150" s="1"/>
  <c r="H16" i="150"/>
  <c r="H15" i="150"/>
  <c r="H14" i="150"/>
  <c r="H13" i="150"/>
  <c r="H12" i="150"/>
  <c r="H11" i="150"/>
  <c r="H10" i="150"/>
  <c r="O1" i="150"/>
  <c r="H30" i="149"/>
  <c r="H28" i="149"/>
  <c r="E27" i="149"/>
  <c r="H26" i="149"/>
  <c r="H18" i="149"/>
  <c r="G17" i="149"/>
  <c r="H17" i="149" s="1"/>
  <c r="H13" i="149"/>
  <c r="H12" i="149"/>
  <c r="H11" i="149"/>
  <c r="H10" i="149"/>
  <c r="O1" i="149"/>
  <c r="H30" i="148"/>
  <c r="H28" i="148"/>
  <c r="E27" i="148"/>
  <c r="H26" i="148"/>
  <c r="H18" i="148"/>
  <c r="G17" i="148"/>
  <c r="H17" i="148" s="1"/>
  <c r="H16" i="148"/>
  <c r="H15" i="148"/>
  <c r="H14" i="148"/>
  <c r="H13" i="148"/>
  <c r="H12" i="148"/>
  <c r="H11" i="148"/>
  <c r="O1" i="148"/>
  <c r="H30" i="147"/>
  <c r="H28" i="147"/>
  <c r="E27" i="147"/>
  <c r="H26" i="147"/>
  <c r="H18" i="147"/>
  <c r="G17" i="147"/>
  <c r="H17" i="147" s="1"/>
  <c r="H16" i="147"/>
  <c r="H15" i="147"/>
  <c r="H14" i="147"/>
  <c r="H13" i="147"/>
  <c r="H12" i="147"/>
  <c r="H11" i="147"/>
  <c r="O1" i="147"/>
  <c r="H30" i="146"/>
  <c r="H28" i="146"/>
  <c r="E27" i="146"/>
  <c r="H26" i="146"/>
  <c r="H18" i="146"/>
  <c r="G17" i="146"/>
  <c r="H17" i="146" s="1"/>
  <c r="H13" i="146"/>
  <c r="H12" i="146"/>
  <c r="H11" i="146"/>
  <c r="H10" i="146"/>
  <c r="O1" i="146"/>
  <c r="H30" i="145"/>
  <c r="H28" i="145"/>
  <c r="E27" i="145"/>
  <c r="H26" i="145"/>
  <c r="H18" i="145"/>
  <c r="G17" i="145"/>
  <c r="H17" i="145" s="1"/>
  <c r="H16" i="145"/>
  <c r="H15" i="145"/>
  <c r="H14" i="145"/>
  <c r="H13" i="145"/>
  <c r="H12" i="145"/>
  <c r="H11" i="145"/>
  <c r="H10" i="145"/>
  <c r="O1" i="145"/>
  <c r="H30" i="144"/>
  <c r="H28" i="144"/>
  <c r="E27" i="144"/>
  <c r="H26" i="144"/>
  <c r="H18" i="144"/>
  <c r="G17" i="144"/>
  <c r="H17" i="144" s="1"/>
  <c r="H16" i="144"/>
  <c r="H15" i="144"/>
  <c r="H14" i="144"/>
  <c r="H13" i="144"/>
  <c r="H12" i="144"/>
  <c r="H11" i="144"/>
  <c r="H10" i="144"/>
  <c r="O1" i="144"/>
  <c r="H30" i="143"/>
  <c r="H28" i="143"/>
  <c r="E27" i="143"/>
  <c r="H26" i="143"/>
  <c r="H18" i="143"/>
  <c r="G17" i="143"/>
  <c r="H17" i="143" s="1"/>
  <c r="H13" i="143"/>
  <c r="H12" i="143"/>
  <c r="H11" i="143"/>
  <c r="H10" i="143"/>
  <c r="O1" i="143"/>
  <c r="H30" i="142"/>
  <c r="H28" i="142"/>
  <c r="E27" i="142"/>
  <c r="H26" i="142"/>
  <c r="H18" i="142"/>
  <c r="G17" i="142"/>
  <c r="H17" i="142" s="1"/>
  <c r="H16" i="142"/>
  <c r="H15" i="142"/>
  <c r="H14" i="142"/>
  <c r="H13" i="142"/>
  <c r="H12" i="142"/>
  <c r="H11" i="142"/>
  <c r="O1" i="142"/>
  <c r="H30" i="141"/>
  <c r="H28" i="141"/>
  <c r="E27" i="141"/>
  <c r="H26" i="141"/>
  <c r="H18" i="141"/>
  <c r="G17" i="141"/>
  <c r="H17" i="141" s="1"/>
  <c r="H16" i="141"/>
  <c r="H15" i="141"/>
  <c r="H14" i="141"/>
  <c r="H13" i="141"/>
  <c r="H12" i="141"/>
  <c r="H11" i="141"/>
  <c r="O1" i="141"/>
  <c r="H30" i="140"/>
  <c r="H28" i="140"/>
  <c r="E27" i="140"/>
  <c r="H26" i="140"/>
  <c r="H18" i="140"/>
  <c r="G17" i="140"/>
  <c r="H17" i="140" s="1"/>
  <c r="H13" i="140"/>
  <c r="H12" i="140"/>
  <c r="H11" i="140"/>
  <c r="O1" i="140"/>
  <c r="H30" i="139"/>
  <c r="H28" i="139"/>
  <c r="E27" i="139"/>
  <c r="H26" i="139"/>
  <c r="H18" i="139"/>
  <c r="G17" i="139"/>
  <c r="H17" i="139" s="1"/>
  <c r="H16" i="139"/>
  <c r="H15" i="139"/>
  <c r="H14" i="139"/>
  <c r="H13" i="139"/>
  <c r="H12" i="139"/>
  <c r="H11" i="139"/>
  <c r="H10" i="139"/>
  <c r="O1" i="139"/>
  <c r="H30" i="138"/>
  <c r="H28" i="138"/>
  <c r="E27" i="138"/>
  <c r="H26" i="138"/>
  <c r="H18" i="138"/>
  <c r="G17" i="138"/>
  <c r="H17" i="138" s="1"/>
  <c r="H16" i="138"/>
  <c r="H15" i="138"/>
  <c r="H14" i="138"/>
  <c r="H13" i="138"/>
  <c r="H12" i="138"/>
  <c r="H11" i="138"/>
  <c r="H10" i="138"/>
  <c r="O1" i="138"/>
  <c r="H30" i="137"/>
  <c r="H28" i="137"/>
  <c r="E27" i="137"/>
  <c r="H26" i="137"/>
  <c r="H18" i="137"/>
  <c r="G17" i="137"/>
  <c r="H17" i="137" s="1"/>
  <c r="H13" i="137"/>
  <c r="H12" i="137"/>
  <c r="H11" i="137"/>
  <c r="H10" i="137"/>
  <c r="O1" i="137"/>
  <c r="H30" i="136"/>
  <c r="H28" i="136"/>
  <c r="E27" i="136"/>
  <c r="H26" i="136"/>
  <c r="H18" i="136"/>
  <c r="G17" i="136"/>
  <c r="H17" i="136" s="1"/>
  <c r="H16" i="136"/>
  <c r="H15" i="136"/>
  <c r="H14" i="136"/>
  <c r="H13" i="136"/>
  <c r="H12" i="136"/>
  <c r="H11" i="136"/>
  <c r="O1" i="136"/>
  <c r="H30" i="135"/>
  <c r="H28" i="135"/>
  <c r="E27" i="135"/>
  <c r="H26" i="135"/>
  <c r="H18" i="135"/>
  <c r="G17" i="135"/>
  <c r="H17" i="135" s="1"/>
  <c r="H16" i="135"/>
  <c r="H15" i="135"/>
  <c r="H14" i="135"/>
  <c r="H13" i="135"/>
  <c r="H12" i="135"/>
  <c r="H11" i="135"/>
  <c r="O1" i="135"/>
  <c r="H30" i="134"/>
  <c r="H28" i="134"/>
  <c r="E27" i="134"/>
  <c r="H26" i="134"/>
  <c r="H18" i="134"/>
  <c r="G17" i="134"/>
  <c r="H17" i="134" s="1"/>
  <c r="H13" i="134"/>
  <c r="H12" i="134"/>
  <c r="H11" i="134"/>
  <c r="O1" i="134"/>
  <c r="H30" i="133"/>
  <c r="H28" i="133"/>
  <c r="E27" i="133"/>
  <c r="H26" i="133"/>
  <c r="H18" i="133"/>
  <c r="G17" i="133"/>
  <c r="H17" i="133" s="1"/>
  <c r="H16" i="133"/>
  <c r="H15" i="133"/>
  <c r="H14" i="133"/>
  <c r="H13" i="133"/>
  <c r="H12" i="133"/>
  <c r="H11" i="133"/>
  <c r="H10" i="133"/>
  <c r="O1" i="133"/>
  <c r="H30" i="132"/>
  <c r="H28" i="132"/>
  <c r="E27" i="132"/>
  <c r="H26" i="132"/>
  <c r="H18" i="132"/>
  <c r="G17" i="132"/>
  <c r="H17" i="132" s="1"/>
  <c r="H16" i="132"/>
  <c r="H15" i="132"/>
  <c r="H14" i="132"/>
  <c r="H13" i="132"/>
  <c r="H12" i="132"/>
  <c r="H11" i="132"/>
  <c r="H10" i="132"/>
  <c r="O1" i="132"/>
  <c r="H30" i="131"/>
  <c r="H28" i="131"/>
  <c r="E27" i="131"/>
  <c r="H26" i="131"/>
  <c r="H18" i="131"/>
  <c r="G17" i="131"/>
  <c r="H17" i="131" s="1"/>
  <c r="H13" i="131"/>
  <c r="H12" i="131"/>
  <c r="H11" i="131"/>
  <c r="H10" i="131"/>
  <c r="O1" i="131"/>
  <c r="E4" i="49"/>
  <c r="D5" i="49"/>
  <c r="G4" i="49"/>
  <c r="D6" i="49"/>
  <c r="E5" i="49"/>
  <c r="E6" i="49"/>
  <c r="C4" i="49"/>
  <c r="C6" i="49"/>
  <c r="D4" i="49"/>
  <c r="H4" i="49"/>
  <c r="C5" i="49"/>
  <c r="H25" i="183" l="1"/>
  <c r="H27" i="183" s="1"/>
  <c r="H29" i="183" s="1"/>
  <c r="H23" i="139"/>
  <c r="H23" i="144"/>
  <c r="H25" i="184"/>
  <c r="H27" i="184" s="1"/>
  <c r="H25" i="165"/>
  <c r="H27" i="165" s="1"/>
  <c r="H29" i="179"/>
  <c r="H29" i="181"/>
  <c r="H25" i="170"/>
  <c r="H27" i="170" s="1"/>
  <c r="H29" i="180"/>
  <c r="H29" i="182"/>
  <c r="H25" i="176"/>
  <c r="H27" i="176" s="1"/>
  <c r="H29" i="173"/>
  <c r="H23" i="154"/>
  <c r="H29" i="175"/>
  <c r="H29" i="174"/>
  <c r="H25" i="177"/>
  <c r="H27" i="177" s="1"/>
  <c r="H29" i="178"/>
  <c r="H25" i="172"/>
  <c r="H27" i="172" s="1"/>
  <c r="H27" i="167"/>
  <c r="H29" i="167" s="1"/>
  <c r="H27" i="169"/>
  <c r="H29" i="169" s="1"/>
  <c r="H29" i="171"/>
  <c r="H29" i="168"/>
  <c r="H27" i="161"/>
  <c r="H29" i="161" s="1"/>
  <c r="H25" i="163"/>
  <c r="H27" i="163" s="1"/>
  <c r="H25" i="164"/>
  <c r="H27" i="164" s="1"/>
  <c r="H29" i="162"/>
  <c r="H25" i="166"/>
  <c r="H27" i="166" s="1"/>
  <c r="H25" i="158"/>
  <c r="H27" i="158" s="1"/>
  <c r="H29" i="160"/>
  <c r="H29" i="155"/>
  <c r="H25" i="159"/>
  <c r="H27" i="159" s="1"/>
  <c r="H25" i="157"/>
  <c r="H27" i="157" s="1"/>
  <c r="H23" i="150"/>
  <c r="H29" i="156"/>
  <c r="H23" i="149"/>
  <c r="H23" i="152"/>
  <c r="H23" i="153"/>
  <c r="H10" i="152"/>
  <c r="H10" i="153"/>
  <c r="H10" i="154"/>
  <c r="H23" i="151"/>
  <c r="H23" i="146"/>
  <c r="H25" i="146" s="1"/>
  <c r="H27" i="146" s="1"/>
  <c r="H23" i="147"/>
  <c r="H10" i="147"/>
  <c r="H23" i="145"/>
  <c r="H25" i="145" s="1"/>
  <c r="H27" i="145" s="1"/>
  <c r="H10" i="148"/>
  <c r="H25" i="144"/>
  <c r="H27" i="144" s="1"/>
  <c r="H23" i="148"/>
  <c r="H23" i="143"/>
  <c r="H25" i="143" s="1"/>
  <c r="H27" i="143" s="1"/>
  <c r="H23" i="134"/>
  <c r="H23" i="140"/>
  <c r="H23" i="137"/>
  <c r="H25" i="137" s="1"/>
  <c r="H23" i="142"/>
  <c r="H10" i="140"/>
  <c r="H10" i="142"/>
  <c r="H23" i="141"/>
  <c r="H25" i="139"/>
  <c r="H27" i="139" s="1"/>
  <c r="H10" i="141"/>
  <c r="H23" i="138"/>
  <c r="H25" i="138" s="1"/>
  <c r="H27" i="138" s="1"/>
  <c r="H23" i="133"/>
  <c r="H25" i="133" s="1"/>
  <c r="H27" i="133" s="1"/>
  <c r="H23" i="135"/>
  <c r="H23" i="136"/>
  <c r="H23" i="132"/>
  <c r="H25" i="132" s="1"/>
  <c r="H23" i="131"/>
  <c r="H25" i="131" s="1"/>
  <c r="H27" i="131" s="1"/>
  <c r="H10" i="134"/>
  <c r="H10" i="135"/>
  <c r="H10" i="136"/>
  <c r="H30" i="130"/>
  <c r="H28" i="130"/>
  <c r="E27" i="130"/>
  <c r="H26" i="130"/>
  <c r="H18" i="130"/>
  <c r="G17" i="130"/>
  <c r="H17" i="130" s="1"/>
  <c r="H16" i="130"/>
  <c r="H15" i="130"/>
  <c r="H14" i="130"/>
  <c r="H13" i="130"/>
  <c r="H12" i="130"/>
  <c r="H11" i="130"/>
  <c r="O1" i="130"/>
  <c r="H30" i="128"/>
  <c r="H28" i="128"/>
  <c r="E27" i="128"/>
  <c r="H26" i="128"/>
  <c r="H18" i="128"/>
  <c r="G17" i="128"/>
  <c r="H17" i="128" s="1"/>
  <c r="H16" i="128"/>
  <c r="H15" i="128"/>
  <c r="H14" i="128"/>
  <c r="H13" i="128"/>
  <c r="H12" i="128"/>
  <c r="H11" i="128"/>
  <c r="O1" i="128"/>
  <c r="H30" i="127"/>
  <c r="H28" i="127"/>
  <c r="E27" i="127"/>
  <c r="H26" i="127"/>
  <c r="H18" i="127"/>
  <c r="G17" i="127"/>
  <c r="H17" i="127" s="1"/>
  <c r="H13" i="127"/>
  <c r="H12" i="127"/>
  <c r="H11" i="127"/>
  <c r="O1" i="127"/>
  <c r="H30" i="126"/>
  <c r="H28" i="126"/>
  <c r="E27" i="126"/>
  <c r="H26" i="126"/>
  <c r="H18" i="126"/>
  <c r="G17" i="126"/>
  <c r="H17" i="126" s="1"/>
  <c r="H16" i="126"/>
  <c r="H15" i="126"/>
  <c r="H14" i="126"/>
  <c r="H13" i="126"/>
  <c r="H12" i="126"/>
  <c r="H11" i="126"/>
  <c r="H10" i="126"/>
  <c r="O1" i="126"/>
  <c r="H30" i="125"/>
  <c r="H28" i="125"/>
  <c r="E27" i="125"/>
  <c r="H26" i="125"/>
  <c r="H18" i="125"/>
  <c r="G17" i="125"/>
  <c r="H17" i="125" s="1"/>
  <c r="H23" i="125" s="1"/>
  <c r="H16" i="125"/>
  <c r="H15" i="125"/>
  <c r="H14" i="125"/>
  <c r="H13" i="125"/>
  <c r="H12" i="125"/>
  <c r="H11" i="125"/>
  <c r="H10" i="125"/>
  <c r="O1" i="125"/>
  <c r="H30" i="124"/>
  <c r="H28" i="124"/>
  <c r="E27" i="124"/>
  <c r="H26" i="124"/>
  <c r="H18" i="124"/>
  <c r="G17" i="124"/>
  <c r="H17" i="124" s="1"/>
  <c r="H13" i="124"/>
  <c r="H12" i="124"/>
  <c r="H11" i="124"/>
  <c r="H10" i="124"/>
  <c r="O1" i="124"/>
  <c r="H9" i="45"/>
  <c r="G8" i="45"/>
  <c r="H8" i="45" s="1"/>
  <c r="G17" i="43"/>
  <c r="G17" i="42"/>
  <c r="G17" i="41"/>
  <c r="G17" i="45"/>
  <c r="G17" i="46"/>
  <c r="G17" i="47"/>
  <c r="E27" i="41"/>
  <c r="E27" i="42"/>
  <c r="E27" i="43"/>
  <c r="E27" i="45"/>
  <c r="E27" i="46"/>
  <c r="E27" i="47"/>
  <c r="E27" i="34"/>
  <c r="E27" i="35"/>
  <c r="E27" i="36"/>
  <c r="E27" i="37"/>
  <c r="E27" i="38"/>
  <c r="E27" i="39"/>
  <c r="H18" i="39"/>
  <c r="G17" i="39"/>
  <c r="H17" i="39" s="1"/>
  <c r="H16" i="39"/>
  <c r="H15" i="39"/>
  <c r="H14" i="39"/>
  <c r="H13" i="39"/>
  <c r="H18" i="38"/>
  <c r="G17" i="38"/>
  <c r="H17" i="38" s="1"/>
  <c r="H16" i="38"/>
  <c r="H15" i="38"/>
  <c r="H14" i="38"/>
  <c r="H13" i="38"/>
  <c r="H18" i="37"/>
  <c r="G17" i="37"/>
  <c r="H17" i="37" s="1"/>
  <c r="H13" i="37"/>
  <c r="H18" i="36"/>
  <c r="G17" i="36"/>
  <c r="H17" i="36" s="1"/>
  <c r="H16" i="36"/>
  <c r="H14" i="36"/>
  <c r="H15" i="36"/>
  <c r="H13" i="35"/>
  <c r="H14" i="35"/>
  <c r="H15" i="35"/>
  <c r="H16" i="35"/>
  <c r="G17" i="35"/>
  <c r="H17" i="35" s="1"/>
  <c r="H18" i="35"/>
  <c r="H16" i="34"/>
  <c r="H9" i="37"/>
  <c r="G8" i="37"/>
  <c r="H8" i="37" s="1"/>
  <c r="G17" i="34"/>
  <c r="I5" i="49"/>
  <c r="I6" i="49"/>
  <c r="I4" i="49"/>
  <c r="F9" i="49"/>
  <c r="H25" i="149" l="1"/>
  <c r="H27" i="149" s="1"/>
  <c r="H25" i="151"/>
  <c r="H27" i="151" s="1"/>
  <c r="H29" i="151" s="1"/>
  <c r="H25" i="150"/>
  <c r="H27" i="150" s="1"/>
  <c r="H29" i="184"/>
  <c r="H23" i="126"/>
  <c r="H25" i="126" s="1"/>
  <c r="H27" i="126" s="1"/>
  <c r="H23" i="128"/>
  <c r="H29" i="165"/>
  <c r="H25" i="154"/>
  <c r="H27" i="154" s="1"/>
  <c r="H29" i="154" s="1"/>
  <c r="H29" i="170"/>
  <c r="H29" i="164"/>
  <c r="H29" i="172"/>
  <c r="H29" i="176"/>
  <c r="H25" i="134"/>
  <c r="H27" i="134" s="1"/>
  <c r="H29" i="163"/>
  <c r="H25" i="140"/>
  <c r="H27" i="140" s="1"/>
  <c r="H29" i="177"/>
  <c r="H25" i="142"/>
  <c r="H27" i="142" s="1"/>
  <c r="H29" i="157"/>
  <c r="H29" i="166"/>
  <c r="H29" i="158"/>
  <c r="H25" i="153"/>
  <c r="H27" i="153" s="1"/>
  <c r="H25" i="152"/>
  <c r="H27" i="152" s="1"/>
  <c r="H29" i="159"/>
  <c r="H25" i="147"/>
  <c r="H27" i="147" s="1"/>
  <c r="H29" i="147" s="1"/>
  <c r="H29" i="149"/>
  <c r="H25" i="141"/>
  <c r="H27" i="141" s="1"/>
  <c r="H29" i="150"/>
  <c r="H29" i="143"/>
  <c r="H29" i="145"/>
  <c r="H29" i="146"/>
  <c r="H29" i="144"/>
  <c r="H25" i="148"/>
  <c r="H27" i="148" s="1"/>
  <c r="H25" i="136"/>
  <c r="H27" i="136" s="1"/>
  <c r="H27" i="137"/>
  <c r="H29" i="137" s="1"/>
  <c r="H29" i="138"/>
  <c r="H29" i="139"/>
  <c r="H25" i="135"/>
  <c r="H27" i="135" s="1"/>
  <c r="H27" i="132"/>
  <c r="H29" i="132" s="1"/>
  <c r="H23" i="130"/>
  <c r="H29" i="131"/>
  <c r="H29" i="133"/>
  <c r="H10" i="130"/>
  <c r="H10" i="128"/>
  <c r="H23" i="127"/>
  <c r="H25" i="125"/>
  <c r="H27" i="125" s="1"/>
  <c r="H10" i="127"/>
  <c r="H23" i="124"/>
  <c r="H25" i="124" s="1"/>
  <c r="H27" i="124" s="1"/>
  <c r="J4" i="49"/>
  <c r="J6" i="49"/>
  <c r="J5" i="49"/>
  <c r="H29" i="141" l="1"/>
  <c r="H29" i="134"/>
  <c r="H29" i="142"/>
  <c r="H29" i="140"/>
  <c r="H29" i="153"/>
  <c r="H29" i="152"/>
  <c r="H29" i="148"/>
  <c r="H29" i="136"/>
  <c r="H25" i="127"/>
  <c r="H27" i="127" s="1"/>
  <c r="H29" i="135"/>
  <c r="H29" i="126"/>
  <c r="H25" i="130"/>
  <c r="H27" i="130" s="1"/>
  <c r="H29" i="125"/>
  <c r="H29" i="124"/>
  <c r="H25" i="128"/>
  <c r="H27" i="128" s="1"/>
  <c r="H30" i="34"/>
  <c r="H28" i="34"/>
  <c r="H30" i="35"/>
  <c r="H28" i="35"/>
  <c r="H30" i="36"/>
  <c r="H28" i="36"/>
  <c r="H30" i="37"/>
  <c r="H28" i="37"/>
  <c r="H30" i="38"/>
  <c r="H28" i="38"/>
  <c r="H30" i="39"/>
  <c r="H28" i="39"/>
  <c r="H30" i="41"/>
  <c r="H28" i="41"/>
  <c r="H30" i="42"/>
  <c r="H28" i="42"/>
  <c r="H30" i="43"/>
  <c r="H28" i="43"/>
  <c r="H30" i="45"/>
  <c r="H28" i="45"/>
  <c r="H30" i="46"/>
  <c r="H28" i="46"/>
  <c r="H30" i="47"/>
  <c r="H28" i="47"/>
  <c r="G22" i="34"/>
  <c r="O1" i="34"/>
  <c r="O1" i="35"/>
  <c r="O1" i="36"/>
  <c r="O1" i="37"/>
  <c r="O1" i="38"/>
  <c r="O1" i="39"/>
  <c r="O1" i="41"/>
  <c r="O1" i="42"/>
  <c r="O1" i="43"/>
  <c r="O1" i="45"/>
  <c r="O1" i="46"/>
  <c r="O1" i="47"/>
  <c r="F5" i="49"/>
  <c r="F6" i="49"/>
  <c r="F4" i="49"/>
  <c r="H29" i="127" l="1"/>
  <c r="H29" i="130"/>
  <c r="H29" i="128"/>
  <c r="H26" i="47" l="1"/>
  <c r="H18" i="47"/>
  <c r="H17" i="47"/>
  <c r="H16" i="47"/>
  <c r="H15" i="47"/>
  <c r="H14" i="47"/>
  <c r="H13" i="47"/>
  <c r="H12" i="47"/>
  <c r="H11" i="47"/>
  <c r="H26" i="46"/>
  <c r="H18" i="46"/>
  <c r="H17" i="46"/>
  <c r="H16" i="46"/>
  <c r="H15" i="46"/>
  <c r="H14" i="46"/>
  <c r="H13" i="46"/>
  <c r="H12" i="46"/>
  <c r="H11" i="46"/>
  <c r="H26" i="45"/>
  <c r="H18" i="45"/>
  <c r="H17" i="45"/>
  <c r="H16" i="45"/>
  <c r="H15" i="45"/>
  <c r="H14" i="45"/>
  <c r="H13" i="45"/>
  <c r="H12" i="45"/>
  <c r="H11" i="45"/>
  <c r="H26" i="43"/>
  <c r="H18" i="43"/>
  <c r="H17" i="43"/>
  <c r="H16" i="43"/>
  <c r="H15" i="43"/>
  <c r="H14" i="43"/>
  <c r="H13" i="43"/>
  <c r="H12" i="43"/>
  <c r="H11" i="43"/>
  <c r="H26" i="42"/>
  <c r="H18" i="42"/>
  <c r="H17" i="42"/>
  <c r="H16" i="42"/>
  <c r="H15" i="42"/>
  <c r="H14" i="42"/>
  <c r="H13" i="42"/>
  <c r="H12" i="42"/>
  <c r="H11" i="42"/>
  <c r="H26" i="41"/>
  <c r="H18" i="41"/>
  <c r="H17" i="41"/>
  <c r="H16" i="41"/>
  <c r="H15" i="41"/>
  <c r="H14" i="41"/>
  <c r="H13" i="41"/>
  <c r="H12" i="41"/>
  <c r="H11" i="41"/>
  <c r="H10" i="41" l="1"/>
  <c r="H10" i="46"/>
  <c r="H23" i="47"/>
  <c r="H23" i="46"/>
  <c r="H10" i="43"/>
  <c r="H23" i="45"/>
  <c r="H23" i="43"/>
  <c r="H23" i="42"/>
  <c r="H10" i="47"/>
  <c r="H10" i="45"/>
  <c r="H23" i="41"/>
  <c r="H10" i="42"/>
  <c r="H25" i="43" l="1"/>
  <c r="H27" i="43" s="1"/>
  <c r="H25" i="41"/>
  <c r="H27" i="41" s="1"/>
  <c r="H25" i="45"/>
  <c r="H27" i="45" s="1"/>
  <c r="H25" i="46"/>
  <c r="H27" i="46" s="1"/>
  <c r="H25" i="47"/>
  <c r="H27" i="47" s="1"/>
  <c r="H25" i="42"/>
  <c r="H27" i="42" s="1"/>
  <c r="H29" i="43" l="1"/>
  <c r="H26" i="39"/>
  <c r="H12" i="39"/>
  <c r="H11" i="39"/>
  <c r="H26" i="38"/>
  <c r="H12" i="38"/>
  <c r="H11" i="38"/>
  <c r="H26" i="37"/>
  <c r="H12" i="37"/>
  <c r="H11" i="37"/>
  <c r="H26" i="36"/>
  <c r="H13" i="36"/>
  <c r="H12" i="36"/>
  <c r="H11" i="36"/>
  <c r="H26" i="35"/>
  <c r="H12" i="35"/>
  <c r="H11" i="35"/>
  <c r="H26" i="34"/>
  <c r="H22" i="34"/>
  <c r="H18" i="34"/>
  <c r="H17" i="34"/>
  <c r="H15" i="34"/>
  <c r="H14" i="34"/>
  <c r="H13" i="34"/>
  <c r="H12" i="34"/>
  <c r="H11" i="34"/>
  <c r="H23" i="34" l="1"/>
  <c r="H29" i="41"/>
  <c r="H29" i="46"/>
  <c r="H23" i="39"/>
  <c r="H29" i="42"/>
  <c r="H10" i="39"/>
  <c r="H29" i="45"/>
  <c r="H10" i="37"/>
  <c r="H23" i="38"/>
  <c r="H23" i="36"/>
  <c r="H23" i="35"/>
  <c r="H23" i="37"/>
  <c r="H10" i="38"/>
  <c r="H10" i="36"/>
  <c r="H10" i="35"/>
  <c r="H10" i="34"/>
  <c r="H25" i="39" l="1"/>
  <c r="H27" i="39" s="1"/>
  <c r="H29" i="47"/>
  <c r="H25" i="38"/>
  <c r="H25" i="36"/>
  <c r="H25" i="37"/>
  <c r="H25" i="35"/>
  <c r="H25" i="34"/>
  <c r="H27" i="37" l="1"/>
  <c r="H27" i="35"/>
  <c r="H29" i="35" s="1"/>
  <c r="H27" i="36"/>
  <c r="H27" i="38"/>
  <c r="H27" i="34"/>
  <c r="H29" i="39"/>
  <c r="H29" i="36" l="1"/>
  <c r="H29" i="37"/>
  <c r="H29" i="38"/>
  <c r="H29" i="34" l="1"/>
</calcChain>
</file>

<file path=xl/sharedStrings.xml><?xml version="1.0" encoding="utf-8"?>
<sst xmlns="http://schemas.openxmlformats.org/spreadsheetml/2006/main" count="2234" uniqueCount="99">
  <si>
    <t>Electric Resistance</t>
  </si>
  <si>
    <t>Induction</t>
  </si>
  <si>
    <t>Gas/Electric</t>
  </si>
  <si>
    <t>Retrofit</t>
  </si>
  <si>
    <t>New Construction</t>
  </si>
  <si>
    <t>Option 2</t>
  </si>
  <si>
    <t>Option 1</t>
  </si>
  <si>
    <t>Cookstove</t>
  </si>
  <si>
    <t>Central ASHP with electric resistance condenser air-preheater and large storage tank</t>
  </si>
  <si>
    <t>Central Gas WH with storage</t>
  </si>
  <si>
    <t>High-Rise Multi-family</t>
  </si>
  <si>
    <t>HPWH, ducted, inside home</t>
  </si>
  <si>
    <t>Gas WH w/storage, outdoor closet</t>
  </si>
  <si>
    <t>Pre 1978</t>
  </si>
  <si>
    <t>HPWH, ducted, in outdoor closet</t>
  </si>
  <si>
    <t>1990's</t>
  </si>
  <si>
    <t>HPWH in outdoor closet</t>
  </si>
  <si>
    <t>Gas tankless WH in outdoor closet</t>
  </si>
  <si>
    <t>-</t>
  </si>
  <si>
    <t>Low Rise Multi-family</t>
  </si>
  <si>
    <t>Heat pump water heater, ducted inside home</t>
  </si>
  <si>
    <t>Gas WH with storage, inside home</t>
  </si>
  <si>
    <t>Heat pump water heater in garage</t>
  </si>
  <si>
    <t>Gas WH with storage in garage</t>
  </si>
  <si>
    <t>Gas Tankless WH in garage</t>
  </si>
  <si>
    <t>Single family</t>
  </si>
  <si>
    <t>Electric Option</t>
  </si>
  <si>
    <t>Gas Option</t>
  </si>
  <si>
    <t>Existing</t>
  </si>
  <si>
    <t>Wate Heater</t>
  </si>
  <si>
    <t>Demolition</t>
  </si>
  <si>
    <t>Labor</t>
  </si>
  <si>
    <t>HR</t>
  </si>
  <si>
    <t>Disposal</t>
  </si>
  <si>
    <t>LS</t>
  </si>
  <si>
    <t>Installation</t>
  </si>
  <si>
    <t>EA</t>
  </si>
  <si>
    <t>Miscellaneous supplies</t>
  </si>
  <si>
    <t>Subtotal</t>
  </si>
  <si>
    <t>Recommended Budget</t>
  </si>
  <si>
    <t>Single Family</t>
  </si>
  <si>
    <t>Remove Existing Stove</t>
  </si>
  <si>
    <t>Integrated electric range &amp; oven</t>
  </si>
  <si>
    <t>Integrated induction range/electric oven</t>
  </si>
  <si>
    <t>Drier</t>
  </si>
  <si>
    <t>Remove Existing Dryer</t>
  </si>
  <si>
    <t>Gas Dryer</t>
  </si>
  <si>
    <t>Heat Pump Dryer</t>
  </si>
  <si>
    <t>Electric Resistance Dryer</t>
  </si>
  <si>
    <t xml:space="preserve">Zone </t>
  </si>
  <si>
    <t>OH&amp;P</t>
  </si>
  <si>
    <t xml:space="preserve">Design </t>
  </si>
  <si>
    <t>Market</t>
  </si>
  <si>
    <t>Sacramento</t>
  </si>
  <si>
    <t>O1</t>
  </si>
  <si>
    <t>A3</t>
  </si>
  <si>
    <t>A4</t>
  </si>
  <si>
    <t>D15</t>
  </si>
  <si>
    <t>Not required</t>
  </si>
  <si>
    <t>New Range</t>
  </si>
  <si>
    <t>New Dryer</t>
  </si>
  <si>
    <t>New Range, Freestanding</t>
  </si>
  <si>
    <t>Retail installer markup</t>
  </si>
  <si>
    <t>Stove, Freestanding</t>
  </si>
  <si>
    <t>Miscellaneous supplies, trim</t>
  </si>
  <si>
    <t>Retail</t>
  </si>
  <si>
    <t>NC CT Gas Z12</t>
  </si>
  <si>
    <t>NC CT Electric Z12 O1</t>
  </si>
  <si>
    <t>NC CT Electric Z12 O2</t>
  </si>
  <si>
    <t>NC D Gas Z12</t>
  </si>
  <si>
    <t>NC D Electric Z12 O1</t>
  </si>
  <si>
    <t>NC D Electric Z12 O2</t>
  </si>
  <si>
    <t>Range &amp; Cooktop</t>
  </si>
  <si>
    <t>Dryer</t>
  </si>
  <si>
    <t xml:space="preserve">Gas and Electrical Supply </t>
  </si>
  <si>
    <t>New electrical circuits to equipment</t>
  </si>
  <si>
    <t>Panel and main service modification</t>
  </si>
  <si>
    <t>Gas supply piping</t>
  </si>
  <si>
    <t>LF</t>
  </si>
  <si>
    <t>H29</t>
  </si>
  <si>
    <t>Integrated gas range / gas oven</t>
  </si>
  <si>
    <t>Description</t>
  </si>
  <si>
    <t>Building Type</t>
  </si>
  <si>
    <t>Fuel Option</t>
  </si>
  <si>
    <t>Climate Zone</t>
  </si>
  <si>
    <t>Technologies</t>
  </si>
  <si>
    <t>H10</t>
  </si>
  <si>
    <t>H23</t>
  </si>
  <si>
    <t>H27</t>
  </si>
  <si>
    <t>Please note that climate zone identifiers (e.g. Z3, Z4, Z6, Z9, and Z12) are inherited from the original datasets representing California's climate zones. They are neglected and have no impacts on this Utah-specific cost estimate practice</t>
  </si>
  <si>
    <t>Please note that the AECOM ID in the summary spreadsheet can be used to locate detailed cost data in AECOM datasets ("Description" column in the Summary table or tab names)</t>
  </si>
  <si>
    <t>Ammended Equipment Cost</t>
  </si>
  <si>
    <t>Sources</t>
  </si>
  <si>
    <t>California Study Equipment Cost</t>
  </si>
  <si>
    <t>GE Electric range ($799): https://www.geappliances.com/appliance/GE-30-Free-Standing-Electric-Range-JB645RKSS</t>
  </si>
  <si>
    <t>GE Gas range ($899): https://www.geappliances.com/appliance/GE-30-Free-Standing-Gas-Range-JGB635REKSS</t>
  </si>
  <si>
    <t>GE Induction Ranges: https://www.geappliances.com/ge-appliances/kitchen/ranges/electric-ranges/?Cooktop%20Type=Induction</t>
  </si>
  <si>
    <t>LG Gas Range ($799): https://www.lg.com/us/cooking-appliances/lg-lrgl5821s-gas-range</t>
  </si>
  <si>
    <t>LG Electric Range ($699): https://www.lg.com/us/cooking-appliances/lg-lrel6321s-electric-range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</si>
</sst>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quot;Zone &quot;\ #"/>
    <numFmt numFmtId="166" formatCode="&quot;$&quot;#,##0.00;[Red]&quot;$&quot;#,##0.00"/>
  </numFmts>
  <fonts count="5" x14ac:knownFonts="1">
    <font>
      <sz val="11"/>
      <color theme="1"/>
      <name val="Calibri"/>
      <family val="2"/>
      <scheme val="minor"/>
    </font>
    <font>
      <i/>
      <sz val="11"/>
      <color theme="1"/>
      <name val="Calibri"/>
      <family val="2"/>
      <scheme val="minor"/>
    </font>
    <font>
      <b/>
      <sz val="11"/>
      <color theme="1"/>
      <name val="Calibri"/>
      <family val="2"/>
      <scheme val="minor"/>
    </font>
    <font>
      <i/>
      <sz val="11"/>
      <color rgb="FF7F7F7F"/>
      <name val="Calibri"/>
      <family val="2"/>
      <scheme val="minor"/>
    </font>
    <font>
      <u/>
      <sz val="11"/>
      <color theme="10"/>
      <name val="Calibri"/>
      <family val="2"/>
      <scheme val="minor"/>
    </font>
  </fonts>
  <fills count="3">
    <fill>
      <patternFill patternType="none"/>
    </fill>
    <fill>
      <patternFill patternType="gray125"/>
    </fill>
    <fill>
      <patternFill patternType="solid">
        <fgColor theme="7" tint="0.79998168889431442"/>
        <bgColor indexed="64"/>
      </patternFill>
    </fill>
  </fills>
  <borders count="3">
    <border>
      <left/>
      <right/>
      <top/>
      <bottom/>
      <diagonal/>
    </border>
    <border>
      <left/>
      <right/>
      <top style="thin">
        <color indexed="64"/>
      </top>
      <bottom/>
      <diagonal/>
    </border>
    <border>
      <left/>
      <right/>
      <top style="thin">
        <color indexed="64"/>
      </top>
      <bottom style="double">
        <color indexed="64"/>
      </bottom>
      <diagonal/>
    </border>
  </borders>
  <cellStyleXfs count="3">
    <xf numFmtId="0" fontId="0" fillId="0" borderId="0"/>
    <xf numFmtId="0" fontId="3" fillId="0" borderId="0" applyNumberFormat="0" applyFill="0" applyBorder="0" applyAlignment="0" applyProtection="0"/>
    <xf numFmtId="0" fontId="4" fillId="0" borderId="0" applyNumberFormat="0" applyFill="0" applyBorder="0" applyAlignment="0" applyProtection="0"/>
  </cellStyleXfs>
  <cellXfs count="62">
    <xf numFmtId="0" fontId="0" fillId="0" borderId="0" xfId="0"/>
    <xf numFmtId="0" fontId="0" fillId="0" borderId="0" xfId="0" applyAlignment="1">
      <alignment wrapText="1"/>
    </xf>
    <xf numFmtId="0" fontId="0" fillId="0" borderId="0" xfId="0" applyAlignment="1">
      <alignment vertical="top"/>
    </xf>
    <xf numFmtId="0" fontId="1" fillId="0" borderId="0" xfId="0" applyFont="1" applyFill="1" applyAlignment="1">
      <alignment wrapText="1"/>
    </xf>
    <xf numFmtId="0" fontId="1" fillId="0" borderId="0" xfId="0" applyFont="1" applyFill="1" applyAlignment="1"/>
    <xf numFmtId="0" fontId="0" fillId="0" borderId="0" xfId="0" applyAlignment="1">
      <alignment horizontal="center"/>
    </xf>
    <xf numFmtId="0" fontId="0" fillId="0" borderId="2" xfId="0" applyBorder="1" applyAlignment="1">
      <alignment horizontal="center"/>
    </xf>
    <xf numFmtId="0" fontId="0" fillId="0" borderId="0" xfId="0" applyAlignment="1"/>
    <xf numFmtId="4" fontId="0" fillId="0" borderId="0" xfId="0" applyNumberFormat="1" applyAlignment="1"/>
    <xf numFmtId="3" fontId="0" fillId="0" borderId="0" xfId="0" applyNumberFormat="1" applyAlignment="1"/>
    <xf numFmtId="164" fontId="0" fillId="0" borderId="0" xfId="0" applyNumberFormat="1" applyAlignment="1"/>
    <xf numFmtId="0" fontId="0" fillId="0" borderId="1" xfId="0" applyBorder="1" applyAlignment="1"/>
    <xf numFmtId="0" fontId="0" fillId="0" borderId="1" xfId="0" applyBorder="1" applyAlignment="1">
      <alignment horizontal="center"/>
    </xf>
    <xf numFmtId="4" fontId="0" fillId="0" borderId="1" xfId="0" applyNumberFormat="1" applyBorder="1" applyAlignment="1"/>
    <xf numFmtId="164" fontId="0" fillId="0" borderId="1" xfId="0" applyNumberFormat="1" applyBorder="1" applyAlignment="1"/>
    <xf numFmtId="0" fontId="0" fillId="0" borderId="0" xfId="0" applyBorder="1" applyAlignment="1"/>
    <xf numFmtId="0" fontId="0" fillId="0" borderId="0" xfId="0" applyBorder="1" applyAlignment="1">
      <alignment horizontal="center"/>
    </xf>
    <xf numFmtId="4" fontId="0" fillId="0" borderId="0" xfId="0" applyNumberFormat="1" applyBorder="1" applyAlignment="1"/>
    <xf numFmtId="164" fontId="0" fillId="0" borderId="0" xfId="0" applyNumberFormat="1" applyBorder="1" applyAlignment="1"/>
    <xf numFmtId="9" fontId="0" fillId="0" borderId="0" xfId="0" applyNumberFormat="1" applyAlignment="1"/>
    <xf numFmtId="0" fontId="0" fillId="0" borderId="2" xfId="0" applyBorder="1" applyAlignment="1"/>
    <xf numFmtId="4" fontId="0" fillId="0" borderId="2" xfId="0" applyNumberFormat="1" applyBorder="1" applyAlignment="1"/>
    <xf numFmtId="164" fontId="0" fillId="0" borderId="2" xfId="0" applyNumberFormat="1" applyBorder="1" applyAlignment="1"/>
    <xf numFmtId="9" fontId="0" fillId="0" borderId="0" xfId="0" applyNumberFormat="1" applyBorder="1" applyAlignment="1"/>
    <xf numFmtId="3" fontId="1" fillId="0" borderId="0" xfId="0" applyNumberFormat="1" applyFont="1" applyAlignment="1">
      <alignment horizontal="right"/>
    </xf>
    <xf numFmtId="0" fontId="0" fillId="0" borderId="0" xfId="0" applyFill="1"/>
    <xf numFmtId="0" fontId="0" fillId="0" borderId="0" xfId="0" applyFill="1" applyAlignment="1">
      <alignment horizontal="center"/>
    </xf>
    <xf numFmtId="4" fontId="0" fillId="0" borderId="0" xfId="0" applyNumberFormat="1" applyFill="1"/>
    <xf numFmtId="164" fontId="0" fillId="0" borderId="0" xfId="0" applyNumberFormat="1" applyFill="1"/>
    <xf numFmtId="0" fontId="0" fillId="0" borderId="0" xfId="0" applyFill="1" applyAlignment="1"/>
    <xf numFmtId="4" fontId="0" fillId="0" borderId="0" xfId="0" applyNumberFormat="1" applyFill="1" applyAlignment="1"/>
    <xf numFmtId="3" fontId="1" fillId="0" borderId="0" xfId="0" applyNumberFormat="1" applyFont="1" applyFill="1" applyAlignment="1">
      <alignment horizontal="right"/>
    </xf>
    <xf numFmtId="164" fontId="0" fillId="0" borderId="0" xfId="0" applyNumberFormat="1" applyFill="1" applyAlignment="1"/>
    <xf numFmtId="3" fontId="0" fillId="0" borderId="0" xfId="0" applyNumberFormat="1" applyFill="1" applyAlignment="1"/>
    <xf numFmtId="0" fontId="0" fillId="0" borderId="1" xfId="0" applyFill="1" applyBorder="1" applyAlignment="1"/>
    <xf numFmtId="0" fontId="0" fillId="0" borderId="1" xfId="0" applyFill="1" applyBorder="1" applyAlignment="1">
      <alignment horizontal="center"/>
    </xf>
    <xf numFmtId="4" fontId="0" fillId="0" borderId="1" xfId="0" applyNumberFormat="1" applyFill="1" applyBorder="1" applyAlignment="1"/>
    <xf numFmtId="164" fontId="0" fillId="0" borderId="1" xfId="0" applyNumberFormat="1" applyFill="1" applyBorder="1" applyAlignment="1"/>
    <xf numFmtId="0" fontId="0" fillId="0" borderId="0" xfId="0" applyFill="1" applyAlignment="1">
      <alignment wrapText="1"/>
    </xf>
    <xf numFmtId="0" fontId="0" fillId="0" borderId="0" xfId="0" applyFill="1" applyBorder="1" applyAlignment="1"/>
    <xf numFmtId="0" fontId="0" fillId="0" borderId="0" xfId="0" applyFill="1" applyBorder="1" applyAlignment="1">
      <alignment horizontal="center"/>
    </xf>
    <xf numFmtId="4" fontId="0" fillId="0" borderId="0" xfId="0" applyNumberFormat="1" applyFill="1" applyBorder="1" applyAlignment="1"/>
    <xf numFmtId="164" fontId="0" fillId="0" borderId="0" xfId="0" applyNumberFormat="1" applyFill="1" applyBorder="1" applyAlignment="1"/>
    <xf numFmtId="9" fontId="0" fillId="0" borderId="0" xfId="0" applyNumberFormat="1" applyFill="1" applyAlignment="1"/>
    <xf numFmtId="0" fontId="0" fillId="0" borderId="2" xfId="0" applyFill="1" applyBorder="1" applyAlignment="1"/>
    <xf numFmtId="0" fontId="0" fillId="0" borderId="2" xfId="0" applyFill="1" applyBorder="1" applyAlignment="1">
      <alignment horizontal="center"/>
    </xf>
    <xf numFmtId="4" fontId="0" fillId="0" borderId="2" xfId="0" applyNumberFormat="1" applyFill="1" applyBorder="1" applyAlignment="1"/>
    <xf numFmtId="164" fontId="0" fillId="0" borderId="2" xfId="0" applyNumberFormat="1" applyFill="1" applyBorder="1" applyAlignment="1"/>
    <xf numFmtId="9" fontId="0" fillId="0" borderId="0" xfId="0" applyNumberFormat="1" applyFill="1" applyBorder="1" applyAlignment="1"/>
    <xf numFmtId="0" fontId="2" fillId="0" borderId="0" xfId="0" applyFont="1" applyFill="1"/>
    <xf numFmtId="0" fontId="0" fillId="0" borderId="0" xfId="0" quotePrefix="1" applyFill="1"/>
    <xf numFmtId="165" fontId="0" fillId="0" borderId="0" xfId="0" quotePrefix="1" applyNumberFormat="1" applyFill="1"/>
    <xf numFmtId="166" fontId="0" fillId="0" borderId="0" xfId="0" quotePrefix="1" applyNumberFormat="1" applyFill="1"/>
    <xf numFmtId="0" fontId="0" fillId="2" borderId="0" xfId="0" applyFill="1"/>
    <xf numFmtId="9" fontId="0" fillId="2" borderId="0" xfId="0" applyNumberFormat="1" applyFill="1"/>
    <xf numFmtId="0" fontId="2" fillId="0" borderId="0" xfId="0" quotePrefix="1" applyFont="1" applyFill="1"/>
    <xf numFmtId="0" fontId="2" fillId="0" borderId="0" xfId="0" applyFont="1" applyFill="1" applyAlignment="1"/>
    <xf numFmtId="0" fontId="3" fillId="0" borderId="0" xfId="1" applyFill="1"/>
    <xf numFmtId="165" fontId="0" fillId="0" borderId="0" xfId="0" applyNumberFormat="1" applyFill="1" applyAlignment="1">
      <alignment horizontal="left"/>
    </xf>
    <xf numFmtId="165" fontId="0" fillId="0" borderId="0" xfId="0" applyNumberFormat="1" applyAlignment="1">
      <alignment horizontal="left"/>
    </xf>
    <xf numFmtId="0" fontId="4" fillId="0" borderId="0" xfId="2" applyFill="1" applyAlignment="1"/>
    <xf numFmtId="2" fontId="0" fillId="0" borderId="0" xfId="0" quotePrefix="1" applyNumberFormat="1" applyFill="1"/>
  </cellXfs>
  <cellStyles count="3">
    <cellStyle name="Explanatory Text" xfId="1" builtinId="5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ustomXml" Target="../customXml/item3.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haredStrings" Target="sharedStrings.xml"/><Relationship Id="rId8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K33"/>
  <sheetViews>
    <sheetView showGridLines="0" zoomScale="90" zoomScaleNormal="90" workbookViewId="0">
      <selection activeCell="F14" sqref="F14"/>
    </sheetView>
  </sheetViews>
  <sheetFormatPr defaultColWidth="9.109375" defaultRowHeight="14.4" x14ac:dyDescent="0.3"/>
  <cols>
    <col min="1" max="1" width="16.44140625" style="25" bestFit="1" customWidth="1"/>
    <col min="2" max="2" width="19.5546875" style="25" bestFit="1" customWidth="1"/>
    <col min="3" max="3" width="30.33203125" style="25" bestFit="1" customWidth="1"/>
    <col min="4" max="4" width="14.109375" style="25" bestFit="1" customWidth="1"/>
    <col min="5" max="5" width="12.6640625" style="25" bestFit="1" customWidth="1"/>
    <col min="6" max="6" width="21.5546875" style="25" bestFit="1" customWidth="1"/>
    <col min="7" max="7" width="37.6640625" style="25" bestFit="1" customWidth="1"/>
    <col min="8" max="8" width="11" style="25" bestFit="1" customWidth="1"/>
    <col min="9" max="9" width="12" style="25" bestFit="1" customWidth="1"/>
    <col min="10" max="10" width="21.44140625" style="25" bestFit="1" customWidth="1"/>
    <col min="11" max="16384" width="9.109375" style="25"/>
  </cols>
  <sheetData>
    <row r="1" spans="1:11" s="57" customFormat="1" x14ac:dyDescent="0.3">
      <c r="C1" s="57" t="s">
        <v>54</v>
      </c>
      <c r="D1" s="57" t="s">
        <v>55</v>
      </c>
      <c r="E1" s="57" t="s">
        <v>56</v>
      </c>
      <c r="F1" s="57" t="s">
        <v>79</v>
      </c>
      <c r="G1" s="57" t="s">
        <v>57</v>
      </c>
      <c r="H1" s="57" t="s">
        <v>86</v>
      </c>
      <c r="I1" s="57" t="s">
        <v>87</v>
      </c>
      <c r="J1" s="57" t="s">
        <v>88</v>
      </c>
    </row>
    <row r="3" spans="1:11" s="49" customFormat="1" x14ac:dyDescent="0.3">
      <c r="A3" s="49" t="s">
        <v>72</v>
      </c>
      <c r="B3" s="49" t="s">
        <v>81</v>
      </c>
      <c r="C3" s="49" t="s">
        <v>82</v>
      </c>
      <c r="D3" s="49" t="s">
        <v>83</v>
      </c>
      <c r="E3" s="49" t="s">
        <v>84</v>
      </c>
      <c r="F3" s="49" t="s">
        <v>39</v>
      </c>
      <c r="G3" s="49" t="s">
        <v>85</v>
      </c>
      <c r="H3" s="49" t="s">
        <v>30</v>
      </c>
      <c r="I3" s="55" t="s">
        <v>35</v>
      </c>
      <c r="J3" s="55" t="s">
        <v>62</v>
      </c>
    </row>
    <row r="4" spans="1:11" x14ac:dyDescent="0.3">
      <c r="A4"/>
      <c r="B4" s="25" t="s">
        <v>66</v>
      </c>
      <c r="C4" s="50" t="str">
        <f t="shared" ref="C4:F6" ca="1" si="0">INDIRECT("'"&amp;$B4&amp;"'!"&amp;C$1)</f>
        <v>Single Family: New Construction</v>
      </c>
      <c r="D4" s="50" t="str">
        <f t="shared" ca="1" si="0"/>
        <v>Gas Option</v>
      </c>
      <c r="E4" s="51">
        <f t="shared" ca="1" si="0"/>
        <v>12</v>
      </c>
      <c r="F4" s="52">
        <f t="shared" ca="1" si="0"/>
        <v>2000.9298306399999</v>
      </c>
      <c r="G4" s="50" t="str">
        <f t="shared" ref="G4:J6" ca="1" si="1">INDIRECT("'"&amp;$B4&amp;"'!"&amp;G$1)</f>
        <v>Integrated gas range / gas oven</v>
      </c>
      <c r="H4" s="50">
        <f t="shared" ca="1" si="1"/>
        <v>0</v>
      </c>
      <c r="I4" s="61">
        <f t="shared" ca="1" si="1"/>
        <v>1695.9298306399999</v>
      </c>
      <c r="J4" s="50">
        <f t="shared" ca="1" si="1"/>
        <v>305</v>
      </c>
      <c r="K4" s="50"/>
    </row>
    <row r="5" spans="1:11" x14ac:dyDescent="0.3">
      <c r="A5"/>
      <c r="B5" s="25" t="s">
        <v>67</v>
      </c>
      <c r="C5" s="50" t="str">
        <f t="shared" ca="1" si="0"/>
        <v>Single Family: New Construction</v>
      </c>
      <c r="D5" s="50" t="str">
        <f t="shared" ca="1" si="0"/>
        <v>Gas Option</v>
      </c>
      <c r="E5" s="51">
        <f t="shared" ca="1" si="0"/>
        <v>12</v>
      </c>
      <c r="F5" s="52">
        <f t="shared" ca="1" si="0"/>
        <v>2903.4649153199998</v>
      </c>
      <c r="G5" s="50" t="str">
        <f t="shared" ca="1" si="1"/>
        <v>Integrated induction range/electric oven</v>
      </c>
      <c r="H5" s="50">
        <f t="shared" ca="1" si="1"/>
        <v>0</v>
      </c>
      <c r="I5" s="61">
        <f t="shared" ca="1" si="1"/>
        <v>2460.4649153199998</v>
      </c>
      <c r="J5" s="50">
        <f t="shared" ca="1" si="1"/>
        <v>443</v>
      </c>
      <c r="K5" s="50"/>
    </row>
    <row r="6" spans="1:11" x14ac:dyDescent="0.3">
      <c r="A6"/>
      <c r="B6" s="25" t="s">
        <v>68</v>
      </c>
      <c r="C6" s="50" t="str">
        <f t="shared" ca="1" si="0"/>
        <v>Single Family: New Construction</v>
      </c>
      <c r="D6" s="50" t="str">
        <f t="shared" ca="1" si="0"/>
        <v>Gas Option</v>
      </c>
      <c r="E6" s="51">
        <f t="shared" ca="1" si="0"/>
        <v>12</v>
      </c>
      <c r="F6" s="52">
        <f t="shared" ca="1" si="0"/>
        <v>1487.4649153199998</v>
      </c>
      <c r="G6" s="50" t="str">
        <f t="shared" ca="1" si="1"/>
        <v>Integrated electric range &amp; oven</v>
      </c>
      <c r="H6" s="50">
        <f t="shared" ca="1" si="1"/>
        <v>0</v>
      </c>
      <c r="I6" s="61">
        <f t="shared" ca="1" si="1"/>
        <v>1260.4649153199998</v>
      </c>
      <c r="J6" s="50">
        <f t="shared" ca="1" si="1"/>
        <v>227</v>
      </c>
      <c r="K6" s="50"/>
    </row>
    <row r="7" spans="1:11" x14ac:dyDescent="0.3">
      <c r="C7" s="50"/>
      <c r="D7" s="50"/>
      <c r="E7" s="51"/>
      <c r="F7" s="52"/>
      <c r="G7" s="50"/>
      <c r="H7" s="50"/>
    </row>
    <row r="8" spans="1:11" s="49" customFormat="1" x14ac:dyDescent="0.3">
      <c r="A8" s="49" t="s">
        <v>73</v>
      </c>
      <c r="B8" s="49" t="s">
        <v>81</v>
      </c>
      <c r="C8" s="49" t="s">
        <v>82</v>
      </c>
      <c r="D8" s="49" t="s">
        <v>83</v>
      </c>
      <c r="E8" s="49" t="s">
        <v>84</v>
      </c>
      <c r="F8" s="49" t="s">
        <v>39</v>
      </c>
      <c r="G8" s="49" t="s">
        <v>85</v>
      </c>
      <c r="H8" s="56" t="s">
        <v>30</v>
      </c>
      <c r="I8" s="56" t="s">
        <v>35</v>
      </c>
      <c r="J8" s="56" t="s">
        <v>62</v>
      </c>
    </row>
    <row r="9" spans="1:11" x14ac:dyDescent="0.3">
      <c r="A9"/>
      <c r="B9" s="25" t="s">
        <v>69</v>
      </c>
      <c r="C9" s="50" t="str">
        <f ca="1">INDIRECT("'"&amp;$B9&amp;"'!"&amp;C$1)</f>
        <v>Single Family: New Construction</v>
      </c>
      <c r="D9" s="50" t="str">
        <f t="shared" ref="D9:J11" ca="1" si="2">INDIRECT("'"&amp;$B9&amp;"'!"&amp;D$1)</f>
        <v>Gas Option</v>
      </c>
      <c r="E9" s="51">
        <f t="shared" ca="1" si="2"/>
        <v>12</v>
      </c>
      <c r="F9" s="52">
        <f t="shared" ca="1" si="2"/>
        <v>1874.19737298</v>
      </c>
      <c r="G9" s="50" t="str">
        <f t="shared" ca="1" si="2"/>
        <v>Gas Dryer</v>
      </c>
      <c r="H9" s="50">
        <f t="shared" ca="1" si="2"/>
        <v>0</v>
      </c>
      <c r="I9" s="61">
        <f ca="1">INDIRECT("'"&amp;$B9&amp;"'!"&amp;I$1)</f>
        <v>1588.19737298</v>
      </c>
      <c r="J9" s="50">
        <f t="shared" ca="1" si="2"/>
        <v>286</v>
      </c>
    </row>
    <row r="10" spans="1:11" x14ac:dyDescent="0.3">
      <c r="A10"/>
      <c r="B10" s="25" t="s">
        <v>70</v>
      </c>
      <c r="C10" s="50" t="str">
        <f t="shared" ref="C10:C11" ca="1" si="3">INDIRECT("'"&amp;$B10&amp;"'!"&amp;C$1)</f>
        <v>Single Family: New Construction</v>
      </c>
      <c r="D10" s="50" t="str">
        <f t="shared" ca="1" si="2"/>
        <v>Electric Option</v>
      </c>
      <c r="E10" s="51">
        <f t="shared" ca="1" si="2"/>
        <v>12</v>
      </c>
      <c r="F10" s="52">
        <f t="shared" ca="1" si="2"/>
        <v>2490.4649153199998</v>
      </c>
      <c r="G10" s="50" t="str">
        <f t="shared" ca="1" si="2"/>
        <v>Heat Pump Dryer</v>
      </c>
      <c r="H10" s="50">
        <f t="shared" ca="1" si="2"/>
        <v>0</v>
      </c>
      <c r="I10" s="61">
        <f t="shared" ca="1" si="2"/>
        <v>2110.4649153199998</v>
      </c>
      <c r="J10" s="50">
        <f t="shared" ca="1" si="2"/>
        <v>380</v>
      </c>
    </row>
    <row r="11" spans="1:11" x14ac:dyDescent="0.3">
      <c r="A11"/>
      <c r="B11" s="25" t="s">
        <v>71</v>
      </c>
      <c r="C11" s="50" t="str">
        <f t="shared" ca="1" si="3"/>
        <v>Single Family: New Construction</v>
      </c>
      <c r="D11" s="50" t="str">
        <f t="shared" ca="1" si="2"/>
        <v>Electric Option</v>
      </c>
      <c r="E11" s="51">
        <f t="shared" ca="1" si="2"/>
        <v>12</v>
      </c>
      <c r="F11" s="52">
        <f t="shared" ca="1" si="2"/>
        <v>1664.4649153199998</v>
      </c>
      <c r="G11" s="50" t="str">
        <f t="shared" ca="1" si="2"/>
        <v>Electric Resistance Dryer</v>
      </c>
      <c r="H11" s="50">
        <f t="shared" ca="1" si="2"/>
        <v>0</v>
      </c>
      <c r="I11" s="61">
        <f t="shared" ca="1" si="2"/>
        <v>1410.4649153199998</v>
      </c>
      <c r="J11" s="50">
        <f t="shared" ca="1" si="2"/>
        <v>254</v>
      </c>
    </row>
    <row r="12" spans="1:11" x14ac:dyDescent="0.3">
      <c r="C12" s="50"/>
      <c r="D12" s="50"/>
      <c r="E12" s="51"/>
      <c r="F12" s="52"/>
      <c r="G12" s="50"/>
      <c r="H12" s="50"/>
    </row>
    <row r="13" spans="1:11" x14ac:dyDescent="0.3">
      <c r="C13" s="50"/>
      <c r="D13" s="50"/>
      <c r="E13" s="51"/>
      <c r="F13" s="52"/>
      <c r="G13" s="50"/>
      <c r="H13" s="50"/>
    </row>
    <row r="14" spans="1:11" x14ac:dyDescent="0.3">
      <c r="B14" t="s">
        <v>89</v>
      </c>
      <c r="C14" s="50"/>
      <c r="D14" s="50"/>
      <c r="E14" s="51"/>
      <c r="F14" s="52"/>
      <c r="G14" s="50"/>
      <c r="H14" s="50"/>
    </row>
    <row r="15" spans="1:11" x14ac:dyDescent="0.3">
      <c r="B15" t="s">
        <v>90</v>
      </c>
      <c r="C15" s="50"/>
      <c r="D15" s="50"/>
      <c r="E15" s="51"/>
      <c r="F15" s="52"/>
      <c r="G15" s="50"/>
      <c r="H15" s="50"/>
    </row>
    <row r="16" spans="1:11" x14ac:dyDescent="0.3">
      <c r="C16" s="50"/>
      <c r="D16" s="50"/>
      <c r="E16" s="51"/>
      <c r="F16" s="52"/>
      <c r="G16" s="50"/>
      <c r="H16" s="50"/>
    </row>
    <row r="17" spans="3:8" x14ac:dyDescent="0.3">
      <c r="C17" s="50"/>
      <c r="D17" s="50"/>
      <c r="E17" s="51"/>
      <c r="F17" s="52"/>
      <c r="G17" s="50"/>
      <c r="H17" s="50"/>
    </row>
    <row r="18" spans="3:8" x14ac:dyDescent="0.3">
      <c r="C18" s="50"/>
      <c r="D18" s="50"/>
      <c r="E18" s="51"/>
      <c r="F18" s="52"/>
      <c r="G18" s="50"/>
      <c r="H18" s="50"/>
    </row>
    <row r="20" spans="3:8" x14ac:dyDescent="0.3">
      <c r="C20" s="50"/>
      <c r="D20" s="50"/>
      <c r="E20" s="51"/>
      <c r="F20" s="52"/>
      <c r="G20" s="50"/>
      <c r="H20" s="50"/>
    </row>
    <row r="21" spans="3:8" x14ac:dyDescent="0.3">
      <c r="C21" s="50"/>
      <c r="D21" s="50"/>
      <c r="E21" s="51"/>
      <c r="F21" s="52"/>
      <c r="G21" s="50"/>
      <c r="H21" s="50"/>
    </row>
    <row r="22" spans="3:8" x14ac:dyDescent="0.3">
      <c r="C22" s="50"/>
      <c r="D22" s="50"/>
      <c r="E22" s="51"/>
      <c r="F22" s="52"/>
      <c r="G22" s="50"/>
      <c r="H22" s="50"/>
    </row>
    <row r="23" spans="3:8" x14ac:dyDescent="0.3">
      <c r="C23" s="50"/>
      <c r="D23" s="50"/>
      <c r="E23" s="51"/>
      <c r="F23" s="52"/>
      <c r="G23" s="50"/>
      <c r="H23" s="50"/>
    </row>
    <row r="24" spans="3:8" x14ac:dyDescent="0.3">
      <c r="C24" s="50"/>
      <c r="D24" s="50"/>
      <c r="E24" s="51"/>
      <c r="F24" s="52"/>
      <c r="G24" s="50"/>
      <c r="H24" s="50"/>
    </row>
    <row r="25" spans="3:8" x14ac:dyDescent="0.3">
      <c r="C25" s="50"/>
      <c r="D25" s="50"/>
      <c r="E25" s="51"/>
      <c r="F25" s="52"/>
      <c r="G25" s="50"/>
      <c r="H25" s="50"/>
    </row>
    <row r="26" spans="3:8" x14ac:dyDescent="0.3">
      <c r="C26" s="50"/>
      <c r="D26" s="50"/>
      <c r="E26" s="51"/>
      <c r="F26" s="52"/>
      <c r="G26" s="50"/>
      <c r="H26" s="50"/>
    </row>
    <row r="27" spans="3:8" x14ac:dyDescent="0.3">
      <c r="C27" s="50"/>
      <c r="D27" s="50"/>
      <c r="E27" s="51"/>
      <c r="F27" s="52"/>
      <c r="G27" s="50"/>
      <c r="H27" s="50"/>
    </row>
    <row r="28" spans="3:8" x14ac:dyDescent="0.3">
      <c r="C28" s="50"/>
      <c r="D28" s="50"/>
      <c r="E28" s="51"/>
      <c r="F28" s="52"/>
      <c r="G28" s="50"/>
      <c r="H28" s="50"/>
    </row>
    <row r="29" spans="3:8" x14ac:dyDescent="0.3">
      <c r="C29" s="50"/>
      <c r="D29" s="50"/>
      <c r="E29" s="51"/>
      <c r="F29" s="52"/>
      <c r="G29" s="50"/>
      <c r="H29" s="50"/>
    </row>
    <row r="30" spans="3:8" x14ac:dyDescent="0.3">
      <c r="C30" s="50"/>
      <c r="D30" s="50"/>
      <c r="E30" s="51"/>
      <c r="F30" s="52"/>
      <c r="G30" s="50"/>
      <c r="H30" s="50"/>
    </row>
    <row r="31" spans="3:8" x14ac:dyDescent="0.3">
      <c r="C31" s="50"/>
      <c r="D31" s="50"/>
      <c r="E31" s="51"/>
      <c r="F31" s="52"/>
      <c r="G31" s="50"/>
      <c r="H31" s="50"/>
    </row>
    <row r="32" spans="3:8" x14ac:dyDescent="0.3">
      <c r="C32" s="50"/>
      <c r="D32" s="50"/>
      <c r="E32" s="51"/>
      <c r="F32" s="52"/>
      <c r="G32" s="50"/>
      <c r="H32" s="50"/>
    </row>
    <row r="33" spans="3:8" x14ac:dyDescent="0.3">
      <c r="C33" s="50"/>
      <c r="D33" s="50"/>
      <c r="E33" s="51"/>
      <c r="F33" s="52"/>
      <c r="G33" s="50"/>
      <c r="H33" s="50"/>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4</v>
      </c>
      <c r="B4" s="58"/>
      <c r="C4" s="58"/>
    </row>
    <row r="5" spans="1:15" x14ac:dyDescent="0.3">
      <c r="F5" s="26"/>
      <c r="G5" s="30"/>
      <c r="H5" s="33"/>
    </row>
    <row r="6" spans="1:15" x14ac:dyDescent="0.3">
      <c r="B6" s="29" t="s">
        <v>30</v>
      </c>
      <c r="F6" s="26"/>
      <c r="G6" s="30"/>
      <c r="H6" s="33"/>
    </row>
    <row r="7" spans="1:15" x14ac:dyDescent="0.3">
      <c r="C7" s="29" t="s">
        <v>41</v>
      </c>
      <c r="F7" s="26"/>
      <c r="G7" s="30"/>
      <c r="H7" s="31" t="s">
        <v>58</v>
      </c>
    </row>
    <row r="8" spans="1:15" x14ac:dyDescent="0.3">
      <c r="D8" s="29" t="s">
        <v>31</v>
      </c>
      <c r="F8" s="26"/>
      <c r="G8" s="30"/>
      <c r="H8" s="32"/>
    </row>
    <row r="9" spans="1:15" x14ac:dyDescent="0.3">
      <c r="D9" s="29" t="s">
        <v>33</v>
      </c>
      <c r="F9" s="26"/>
      <c r="G9" s="32"/>
      <c r="H9" s="32"/>
    </row>
    <row r="10" spans="1:15" x14ac:dyDescent="0.3">
      <c r="E10" s="34"/>
      <c r="F10" s="35"/>
      <c r="G10" s="36"/>
      <c r="H10" s="37">
        <f>SUBTOTAL(9,H6:H9)</f>
        <v>0</v>
      </c>
    </row>
    <row r="11" spans="1:15" x14ac:dyDescent="0.3">
      <c r="F11" s="26"/>
      <c r="G11" s="30"/>
      <c r="H11" s="32">
        <f t="shared" ref="H11:H26" si="0">E11*G11</f>
        <v>0</v>
      </c>
    </row>
    <row r="12" spans="1:15" x14ac:dyDescent="0.3">
      <c r="B12" s="29" t="s">
        <v>35</v>
      </c>
      <c r="F12" s="26"/>
      <c r="G12" s="30"/>
      <c r="H12" s="32">
        <f t="shared" si="0"/>
        <v>0</v>
      </c>
    </row>
    <row r="13" spans="1:15" x14ac:dyDescent="0.3">
      <c r="C13" s="29" t="s">
        <v>63</v>
      </c>
      <c r="F13" s="26"/>
      <c r="G13" s="30"/>
      <c r="H13" s="32">
        <f t="shared" si="0"/>
        <v>0</v>
      </c>
    </row>
    <row r="14" spans="1:15" x14ac:dyDescent="0.3">
      <c r="D14" s="29" t="s">
        <v>61</v>
      </c>
      <c r="E14" s="29">
        <v>1</v>
      </c>
      <c r="F14" s="26" t="s">
        <v>36</v>
      </c>
      <c r="G14" s="30">
        <v>750</v>
      </c>
      <c r="H14" s="32">
        <f t="shared" si="0"/>
        <v>750</v>
      </c>
    </row>
    <row r="15" spans="1:15" x14ac:dyDescent="0.3">
      <c r="D15" s="3" t="s">
        <v>80</v>
      </c>
      <c r="F15" s="26"/>
      <c r="G15" s="30"/>
      <c r="H15" s="32">
        <f t="shared" si="0"/>
        <v>0</v>
      </c>
    </row>
    <row r="16" spans="1:15" x14ac:dyDescent="0.3">
      <c r="D16" s="38" t="s">
        <v>64</v>
      </c>
      <c r="E16" s="29">
        <v>1</v>
      </c>
      <c r="F16" s="26" t="s">
        <v>34</v>
      </c>
      <c r="G16" s="30">
        <v>100</v>
      </c>
      <c r="H16" s="32">
        <f t="shared" si="0"/>
        <v>100</v>
      </c>
    </row>
    <row r="17" spans="1:9" x14ac:dyDescent="0.3">
      <c r="D17" s="29" t="s">
        <v>31</v>
      </c>
      <c r="E17" s="29">
        <v>2</v>
      </c>
      <c r="F17" s="26" t="s">
        <v>32</v>
      </c>
      <c r="G17" s="30">
        <f>VLOOKUP($A$4,zone_lu,4)</f>
        <v>58.866228829999997</v>
      </c>
      <c r="H17" s="32">
        <f t="shared" si="0"/>
        <v>117.73245765999999</v>
      </c>
    </row>
    <row r="18" spans="1:9" x14ac:dyDescent="0.3">
      <c r="C18" s="25" t="s">
        <v>74</v>
      </c>
      <c r="F18" s="26"/>
      <c r="G18" s="30"/>
      <c r="H18" s="32">
        <f t="shared" si="0"/>
        <v>0</v>
      </c>
    </row>
    <row r="19" spans="1:9" x14ac:dyDescent="0.3">
      <c r="D19" s="25" t="s">
        <v>75</v>
      </c>
      <c r="E19" s="25">
        <v>1</v>
      </c>
      <c r="F19" s="26" t="s">
        <v>36</v>
      </c>
      <c r="G19" s="27">
        <v>75</v>
      </c>
      <c r="H19" s="28">
        <f t="shared" si="0"/>
        <v>75</v>
      </c>
    </row>
    <row r="20" spans="1:9" x14ac:dyDescent="0.3">
      <c r="D20" s="25" t="s">
        <v>76</v>
      </c>
      <c r="F20" s="26"/>
      <c r="G20" s="30"/>
      <c r="H20" s="31" t="s">
        <v>58</v>
      </c>
    </row>
    <row r="21" spans="1:9" x14ac:dyDescent="0.3">
      <c r="D21" s="25" t="s">
        <v>77</v>
      </c>
      <c r="E21" s="25">
        <v>50</v>
      </c>
      <c r="F21" s="26" t="s">
        <v>78</v>
      </c>
      <c r="G21" s="27">
        <v>3</v>
      </c>
      <c r="H21" s="28">
        <f t="shared" si="0"/>
        <v>150</v>
      </c>
    </row>
    <row r="22" spans="1:9" x14ac:dyDescent="0.3">
      <c r="D22" s="25" t="s">
        <v>31</v>
      </c>
      <c r="E22" s="29">
        <v>6</v>
      </c>
      <c r="F22" s="26" t="s">
        <v>32</v>
      </c>
      <c r="G22" s="30">
        <f>VLOOKUP($A$4,zone_lu,4)</f>
        <v>58.866228829999997</v>
      </c>
      <c r="H22" s="32">
        <f t="shared" si="0"/>
        <v>353.19737297999995</v>
      </c>
    </row>
    <row r="23" spans="1:9" x14ac:dyDescent="0.3">
      <c r="E23" s="34"/>
      <c r="F23" s="35"/>
      <c r="G23" s="36"/>
      <c r="H23" s="37">
        <f>SUBTOTAL(9,H12:H22)</f>
        <v>1545.9298306399999</v>
      </c>
    </row>
    <row r="24" spans="1:9" x14ac:dyDescent="0.3">
      <c r="E24" s="39"/>
      <c r="F24" s="40"/>
      <c r="G24" s="41"/>
      <c r="H24" s="42"/>
    </row>
    <row r="25" spans="1:9" x14ac:dyDescent="0.3">
      <c r="C25" s="29" t="s">
        <v>38</v>
      </c>
      <c r="E25" s="39"/>
      <c r="F25" s="40"/>
      <c r="G25" s="41"/>
      <c r="H25" s="42">
        <f>SUBTOTAL(9,H6:H24)</f>
        <v>1545.9298306399999</v>
      </c>
    </row>
    <row r="26" spans="1:9" x14ac:dyDescent="0.3">
      <c r="F26" s="26"/>
      <c r="G26" s="30"/>
      <c r="H26" s="32">
        <f t="shared" si="0"/>
        <v>0</v>
      </c>
    </row>
    <row r="27" spans="1:9" x14ac:dyDescent="0.3">
      <c r="B27" s="29" t="s">
        <v>62</v>
      </c>
      <c r="E27" s="43">
        <f>VLOOKUP($A$4,zone_lu,8)</f>
        <v>0.18</v>
      </c>
      <c r="F27" s="26"/>
      <c r="G27" s="30"/>
      <c r="H27" s="32">
        <f>ROUND(H25*E27,0)</f>
        <v>278</v>
      </c>
    </row>
    <row r="28" spans="1:9" x14ac:dyDescent="0.3">
      <c r="F28" s="26"/>
      <c r="G28" s="30"/>
      <c r="H28" s="32">
        <f t="shared" ref="H28:H30" si="1">E28*G28</f>
        <v>0</v>
      </c>
    </row>
    <row r="29" spans="1:9" ht="15" thickBot="1" x14ac:dyDescent="0.35">
      <c r="B29" s="44" t="s">
        <v>39</v>
      </c>
      <c r="C29" s="44"/>
      <c r="D29" s="44"/>
      <c r="E29" s="44"/>
      <c r="F29" s="45"/>
      <c r="G29" s="46"/>
      <c r="H29" s="47">
        <f>SUBTOTAL(9,H6:H28)</f>
        <v>1823.9298306399999</v>
      </c>
    </row>
    <row r="30" spans="1:9" ht="15" thickTop="1" x14ac:dyDescent="0.3">
      <c r="E30" s="43"/>
      <c r="F30" s="26"/>
      <c r="G30" s="30"/>
      <c r="H30" s="32">
        <f t="shared" si="1"/>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5"/>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4</v>
      </c>
      <c r="B4" s="58"/>
      <c r="C4" s="58"/>
    </row>
    <row r="5" spans="1:15" x14ac:dyDescent="0.3">
      <c r="F5" s="26"/>
      <c r="G5" s="30"/>
      <c r="H5" s="33"/>
    </row>
    <row r="6" spans="1:15" x14ac:dyDescent="0.3">
      <c r="B6" s="29" t="s">
        <v>30</v>
      </c>
      <c r="F6" s="26"/>
      <c r="G6" s="30"/>
      <c r="H6" s="33"/>
    </row>
    <row r="7" spans="1:15" x14ac:dyDescent="0.3">
      <c r="C7" s="29" t="s">
        <v>41</v>
      </c>
      <c r="F7" s="26"/>
      <c r="G7" s="30"/>
      <c r="H7" s="31" t="s">
        <v>58</v>
      </c>
    </row>
    <row r="8" spans="1:15" x14ac:dyDescent="0.3">
      <c r="D8" s="29" t="s">
        <v>31</v>
      </c>
      <c r="F8" s="26"/>
      <c r="G8" s="30"/>
      <c r="H8" s="32"/>
    </row>
    <row r="9" spans="1:15" x14ac:dyDescent="0.3">
      <c r="D9" s="29" t="s">
        <v>33</v>
      </c>
      <c r="F9" s="26"/>
      <c r="G9" s="32"/>
      <c r="H9" s="32"/>
    </row>
    <row r="10" spans="1:15" x14ac:dyDescent="0.3">
      <c r="E10" s="34"/>
      <c r="F10" s="35"/>
      <c r="G10" s="36"/>
      <c r="H10" s="37">
        <f>SUBTOTAL(9,H6:H9)</f>
        <v>0</v>
      </c>
    </row>
    <row r="11" spans="1:15" x14ac:dyDescent="0.3">
      <c r="F11" s="26"/>
      <c r="G11" s="30"/>
      <c r="H11" s="32">
        <f t="shared" ref="H11:H26" si="0">E11*G11</f>
        <v>0</v>
      </c>
    </row>
    <row r="12" spans="1:15" x14ac:dyDescent="0.3">
      <c r="B12" s="29" t="s">
        <v>35</v>
      </c>
      <c r="F12" s="26"/>
      <c r="G12" s="30"/>
      <c r="H12" s="32">
        <f t="shared" si="0"/>
        <v>0</v>
      </c>
    </row>
    <row r="13" spans="1:15" x14ac:dyDescent="0.3">
      <c r="C13" s="29" t="s">
        <v>63</v>
      </c>
      <c r="F13" s="26"/>
      <c r="G13" s="30"/>
      <c r="H13" s="32">
        <f t="shared" si="0"/>
        <v>0</v>
      </c>
    </row>
    <row r="14" spans="1:15" x14ac:dyDescent="0.3">
      <c r="D14" s="29" t="s">
        <v>59</v>
      </c>
      <c r="E14" s="29">
        <v>1</v>
      </c>
      <c r="F14" s="26" t="s">
        <v>36</v>
      </c>
      <c r="G14" s="30">
        <v>1100</v>
      </c>
      <c r="H14" s="32">
        <f t="shared" si="0"/>
        <v>1100</v>
      </c>
    </row>
    <row r="15" spans="1:15" x14ac:dyDescent="0.3">
      <c r="D15" s="4" t="s">
        <v>43</v>
      </c>
      <c r="F15" s="26"/>
      <c r="G15" s="30"/>
      <c r="H15" s="32">
        <f t="shared" si="0"/>
        <v>0</v>
      </c>
    </row>
    <row r="16" spans="1:15" x14ac:dyDescent="0.3">
      <c r="D16" s="38" t="s">
        <v>64</v>
      </c>
      <c r="E16" s="29">
        <v>1</v>
      </c>
      <c r="F16" s="26" t="s">
        <v>34</v>
      </c>
      <c r="G16" s="30">
        <v>100</v>
      </c>
      <c r="H16" s="32">
        <f t="shared" si="0"/>
        <v>100</v>
      </c>
    </row>
    <row r="17" spans="1:9" x14ac:dyDescent="0.3">
      <c r="D17" s="29" t="s">
        <v>31</v>
      </c>
      <c r="E17" s="29">
        <v>2</v>
      </c>
      <c r="F17" s="26" t="s">
        <v>32</v>
      </c>
      <c r="G17" s="30">
        <f>VLOOKUP($A$4,zone_lu,4)</f>
        <v>58.866228829999997</v>
      </c>
      <c r="H17" s="32">
        <f t="shared" si="0"/>
        <v>117.73245765999999</v>
      </c>
    </row>
    <row r="18" spans="1:9" x14ac:dyDescent="0.3">
      <c r="C18" s="25" t="s">
        <v>74</v>
      </c>
      <c r="F18" s="26"/>
      <c r="G18" s="30"/>
      <c r="H18" s="32">
        <f t="shared" si="0"/>
        <v>0</v>
      </c>
    </row>
    <row r="19" spans="1:9" x14ac:dyDescent="0.3">
      <c r="D19" s="25" t="s">
        <v>75</v>
      </c>
      <c r="E19" s="25">
        <v>1</v>
      </c>
      <c r="F19" s="26" t="s">
        <v>36</v>
      </c>
      <c r="G19" s="27">
        <v>125</v>
      </c>
      <c r="H19" s="28">
        <f t="shared" si="0"/>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0"/>
        <v>117.73245765999999</v>
      </c>
    </row>
    <row r="23" spans="1:9" x14ac:dyDescent="0.3">
      <c r="E23" s="34"/>
      <c r="F23" s="35"/>
      <c r="G23" s="36"/>
      <c r="H23" s="37">
        <f>SUBTOTAL(9,H12:H22)</f>
        <v>1560.4649153199998</v>
      </c>
    </row>
    <row r="24" spans="1:9" x14ac:dyDescent="0.3">
      <c r="E24" s="39"/>
      <c r="F24" s="40"/>
      <c r="G24" s="41"/>
      <c r="H24" s="42"/>
    </row>
    <row r="25" spans="1:9" x14ac:dyDescent="0.3">
      <c r="C25" s="29" t="s">
        <v>38</v>
      </c>
      <c r="E25" s="39"/>
      <c r="F25" s="40"/>
      <c r="G25" s="41"/>
      <c r="H25" s="42">
        <f>SUBTOTAL(9,H6:H24)</f>
        <v>1560.4649153199998</v>
      </c>
    </row>
    <row r="26" spans="1:9" x14ac:dyDescent="0.3">
      <c r="F26" s="26"/>
      <c r="G26" s="30"/>
      <c r="H26" s="32">
        <f t="shared" si="0"/>
        <v>0</v>
      </c>
    </row>
    <row r="27" spans="1:9" x14ac:dyDescent="0.3">
      <c r="B27" s="29" t="s">
        <v>62</v>
      </c>
      <c r="E27" s="43">
        <f>VLOOKUP($A$4,zone_lu,8)</f>
        <v>0.18</v>
      </c>
      <c r="F27" s="26"/>
      <c r="G27" s="30"/>
      <c r="H27" s="32">
        <f>ROUND(H25*E27,0)</f>
        <v>281</v>
      </c>
    </row>
    <row r="28" spans="1:9" x14ac:dyDescent="0.3">
      <c r="F28" s="26"/>
      <c r="G28" s="30"/>
      <c r="H28" s="32">
        <f t="shared" ref="H28:H30" si="1">E28*G28</f>
        <v>0</v>
      </c>
    </row>
    <row r="29" spans="1:9" ht="15" thickBot="1" x14ac:dyDescent="0.35">
      <c r="B29" s="44" t="s">
        <v>39</v>
      </c>
      <c r="C29" s="44"/>
      <c r="D29" s="44"/>
      <c r="E29" s="44"/>
      <c r="F29" s="45"/>
      <c r="G29" s="46"/>
      <c r="H29" s="47">
        <f>SUBTOTAL(9,H6:H28)</f>
        <v>1841.4649153199998</v>
      </c>
    </row>
    <row r="30" spans="1:9" ht="15" thickTop="1" x14ac:dyDescent="0.3">
      <c r="E30" s="43"/>
      <c r="F30" s="26"/>
      <c r="G30" s="30"/>
      <c r="H30" s="32">
        <f t="shared" si="1"/>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6"/>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4</v>
      </c>
      <c r="B4" s="58"/>
      <c r="C4" s="58"/>
    </row>
    <row r="5" spans="1:15" x14ac:dyDescent="0.3">
      <c r="F5" s="26"/>
      <c r="G5" s="30"/>
      <c r="H5" s="33"/>
    </row>
    <row r="6" spans="1:15" x14ac:dyDescent="0.3">
      <c r="B6" s="29" t="s">
        <v>30</v>
      </c>
      <c r="F6" s="26"/>
      <c r="G6" s="30"/>
      <c r="H6" s="33"/>
    </row>
    <row r="7" spans="1:15" x14ac:dyDescent="0.3">
      <c r="C7" s="29" t="s">
        <v>41</v>
      </c>
      <c r="F7" s="26"/>
      <c r="G7" s="30"/>
      <c r="H7" s="31" t="s">
        <v>58</v>
      </c>
    </row>
    <row r="8" spans="1:15" x14ac:dyDescent="0.3">
      <c r="D8" s="29" t="s">
        <v>31</v>
      </c>
      <c r="F8" s="26"/>
      <c r="G8" s="30"/>
      <c r="H8" s="32"/>
    </row>
    <row r="9" spans="1:15" x14ac:dyDescent="0.3">
      <c r="D9" s="29" t="s">
        <v>33</v>
      </c>
      <c r="F9" s="26"/>
      <c r="G9" s="32"/>
      <c r="H9" s="32"/>
    </row>
    <row r="10" spans="1:15" x14ac:dyDescent="0.3">
      <c r="E10" s="34"/>
      <c r="F10" s="35"/>
      <c r="G10" s="36"/>
      <c r="H10" s="37">
        <f>SUBTOTAL(9,H6:H9)</f>
        <v>0</v>
      </c>
    </row>
    <row r="11" spans="1:15" x14ac:dyDescent="0.3">
      <c r="F11" s="26"/>
      <c r="G11" s="30"/>
      <c r="H11" s="32">
        <f t="shared" ref="H11:H26" si="0">E11*G11</f>
        <v>0</v>
      </c>
    </row>
    <row r="12" spans="1:15" x14ac:dyDescent="0.3">
      <c r="B12" s="29" t="s">
        <v>35</v>
      </c>
      <c r="F12" s="26"/>
      <c r="G12" s="30"/>
      <c r="H12" s="32">
        <f t="shared" si="0"/>
        <v>0</v>
      </c>
    </row>
    <row r="13" spans="1:15" x14ac:dyDescent="0.3">
      <c r="C13" s="29" t="s">
        <v>63</v>
      </c>
      <c r="F13" s="26"/>
      <c r="G13" s="30"/>
      <c r="H13" s="32">
        <f t="shared" si="0"/>
        <v>0</v>
      </c>
    </row>
    <row r="14" spans="1:15" x14ac:dyDescent="0.3">
      <c r="D14" s="29" t="s">
        <v>61</v>
      </c>
      <c r="E14" s="29">
        <v>1</v>
      </c>
      <c r="F14" s="26" t="s">
        <v>36</v>
      </c>
      <c r="G14" s="30">
        <v>950</v>
      </c>
      <c r="H14" s="32">
        <f t="shared" si="0"/>
        <v>950</v>
      </c>
    </row>
    <row r="15" spans="1:15" x14ac:dyDescent="0.3">
      <c r="D15" s="3" t="s">
        <v>42</v>
      </c>
      <c r="F15" s="26"/>
      <c r="G15" s="30"/>
      <c r="H15" s="32">
        <f t="shared" si="0"/>
        <v>0</v>
      </c>
    </row>
    <row r="16" spans="1:15" x14ac:dyDescent="0.3">
      <c r="D16" s="38" t="s">
        <v>64</v>
      </c>
      <c r="E16" s="29">
        <v>1</v>
      </c>
      <c r="F16" s="26" t="s">
        <v>34</v>
      </c>
      <c r="G16" s="30">
        <v>100</v>
      </c>
      <c r="H16" s="32">
        <f t="shared" si="0"/>
        <v>100</v>
      </c>
    </row>
    <row r="17" spans="1:9" x14ac:dyDescent="0.3">
      <c r="D17" s="29" t="s">
        <v>31</v>
      </c>
      <c r="E17" s="29">
        <v>2</v>
      </c>
      <c r="F17" s="26" t="s">
        <v>32</v>
      </c>
      <c r="G17" s="30">
        <f>VLOOKUP($A$4,zone_lu,4)</f>
        <v>58.866228829999997</v>
      </c>
      <c r="H17" s="32">
        <f t="shared" si="0"/>
        <v>117.73245765999999</v>
      </c>
    </row>
    <row r="18" spans="1:9" x14ac:dyDescent="0.3">
      <c r="C18" s="25" t="s">
        <v>74</v>
      </c>
      <c r="F18" s="26"/>
      <c r="G18" s="30"/>
      <c r="H18" s="32">
        <f t="shared" si="0"/>
        <v>0</v>
      </c>
    </row>
    <row r="19" spans="1:9" x14ac:dyDescent="0.3">
      <c r="D19" s="25" t="s">
        <v>75</v>
      </c>
      <c r="E19" s="25">
        <v>1</v>
      </c>
      <c r="F19" s="26" t="s">
        <v>36</v>
      </c>
      <c r="G19" s="27">
        <v>125</v>
      </c>
      <c r="H19" s="28">
        <f t="shared" si="0"/>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0"/>
        <v>117.73245765999999</v>
      </c>
    </row>
    <row r="23" spans="1:9" x14ac:dyDescent="0.3">
      <c r="E23" s="34"/>
      <c r="F23" s="35"/>
      <c r="G23" s="36"/>
      <c r="H23" s="37">
        <f>SUBTOTAL(9,H12:H22)</f>
        <v>1410.4649153199998</v>
      </c>
    </row>
    <row r="24" spans="1:9" x14ac:dyDescent="0.3">
      <c r="E24" s="39"/>
      <c r="F24" s="40"/>
      <c r="G24" s="41"/>
      <c r="H24" s="42"/>
    </row>
    <row r="25" spans="1:9" x14ac:dyDescent="0.3">
      <c r="C25" s="29" t="s">
        <v>38</v>
      </c>
      <c r="E25" s="39"/>
      <c r="F25" s="40"/>
      <c r="G25" s="41"/>
      <c r="H25" s="42">
        <f>SUBTOTAL(9,H6:H24)</f>
        <v>1410.4649153199998</v>
      </c>
    </row>
    <row r="26" spans="1:9" x14ac:dyDescent="0.3">
      <c r="F26" s="26"/>
      <c r="G26" s="30"/>
      <c r="H26" s="32">
        <f t="shared" si="0"/>
        <v>0</v>
      </c>
    </row>
    <row r="27" spans="1:9" x14ac:dyDescent="0.3">
      <c r="B27" s="29" t="s">
        <v>62</v>
      </c>
      <c r="E27" s="43">
        <f>VLOOKUP($A$4,zone_lu,8)</f>
        <v>0.18</v>
      </c>
      <c r="F27" s="26"/>
      <c r="G27" s="30"/>
      <c r="H27" s="32">
        <f>ROUND(H25*E27,0)</f>
        <v>254</v>
      </c>
    </row>
    <row r="28" spans="1:9" x14ac:dyDescent="0.3">
      <c r="F28" s="26"/>
      <c r="G28" s="30"/>
      <c r="H28" s="32">
        <f t="shared" ref="H28:H30" si="1">E28*G28</f>
        <v>0</v>
      </c>
    </row>
    <row r="29" spans="1:9" ht="15" thickBot="1" x14ac:dyDescent="0.35">
      <c r="B29" s="44" t="s">
        <v>39</v>
      </c>
      <c r="C29" s="44"/>
      <c r="D29" s="44"/>
      <c r="E29" s="44"/>
      <c r="F29" s="45"/>
      <c r="G29" s="46"/>
      <c r="H29" s="47">
        <f>SUBTOTAL(9,H6:H28)</f>
        <v>1664.4649153199998</v>
      </c>
    </row>
    <row r="30" spans="1:9" ht="15" thickTop="1" x14ac:dyDescent="0.3">
      <c r="E30" s="43"/>
      <c r="F30" s="26"/>
      <c r="G30" s="30"/>
      <c r="H30" s="32">
        <f t="shared" si="1"/>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7"/>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4</v>
      </c>
      <c r="B4" s="58"/>
      <c r="C4" s="58"/>
    </row>
    <row r="5" spans="1:15" x14ac:dyDescent="0.3">
      <c r="F5" s="26"/>
      <c r="G5" s="30"/>
      <c r="H5" s="33"/>
    </row>
    <row r="6" spans="1:15" x14ac:dyDescent="0.3">
      <c r="B6" s="29" t="s">
        <v>30</v>
      </c>
      <c r="F6" s="26"/>
      <c r="G6" s="30"/>
      <c r="H6" s="33"/>
    </row>
    <row r="7" spans="1:15" x14ac:dyDescent="0.3">
      <c r="C7" s="29" t="s">
        <v>41</v>
      </c>
      <c r="F7" s="26"/>
      <c r="G7" s="30"/>
      <c r="H7" s="33"/>
    </row>
    <row r="8" spans="1:15" x14ac:dyDescent="0.3">
      <c r="D8" s="29" t="s">
        <v>31</v>
      </c>
      <c r="E8" s="29">
        <v>2</v>
      </c>
      <c r="F8" s="26" t="s">
        <v>32</v>
      </c>
      <c r="G8" s="30">
        <f>VLOOKUP($A$4,zone_lu,4)</f>
        <v>58.866228829999997</v>
      </c>
      <c r="H8" s="32">
        <f>E8*G8</f>
        <v>117.73245765999999</v>
      </c>
    </row>
    <row r="9" spans="1:15" x14ac:dyDescent="0.3">
      <c r="D9" s="29" t="s">
        <v>33</v>
      </c>
      <c r="E9" s="29">
        <v>1</v>
      </c>
      <c r="F9" s="26" t="s">
        <v>34</v>
      </c>
      <c r="G9" s="30">
        <v>50</v>
      </c>
      <c r="H9" s="32">
        <f t="shared" ref="H9" si="0">E9*G9</f>
        <v>50</v>
      </c>
    </row>
    <row r="10" spans="1:15" x14ac:dyDescent="0.3">
      <c r="E10" s="34"/>
      <c r="F10" s="35"/>
      <c r="G10" s="36"/>
      <c r="H10" s="37">
        <f>SUBTOTAL(9,H6:H9)</f>
        <v>167.73245765999999</v>
      </c>
    </row>
    <row r="11" spans="1:15" x14ac:dyDescent="0.3">
      <c r="F11" s="26"/>
      <c r="G11" s="30"/>
      <c r="H11" s="32">
        <f t="shared" ref="H11:H26" si="1">E11*G11</f>
        <v>0</v>
      </c>
    </row>
    <row r="12" spans="1:15" x14ac:dyDescent="0.3">
      <c r="B12" s="29" t="s">
        <v>35</v>
      </c>
      <c r="F12" s="26"/>
      <c r="G12" s="30"/>
      <c r="H12" s="32">
        <f t="shared" si="1"/>
        <v>0</v>
      </c>
    </row>
    <row r="13" spans="1:15" x14ac:dyDescent="0.3">
      <c r="C13" s="29" t="s">
        <v>63</v>
      </c>
      <c r="F13" s="26"/>
      <c r="G13" s="30"/>
      <c r="H13" s="32">
        <f t="shared" si="1"/>
        <v>0</v>
      </c>
    </row>
    <row r="14" spans="1:15" x14ac:dyDescent="0.3">
      <c r="D14" s="29" t="s">
        <v>61</v>
      </c>
      <c r="E14" s="29">
        <v>1</v>
      </c>
      <c r="F14" s="26" t="s">
        <v>36</v>
      </c>
      <c r="G14" s="30">
        <v>750</v>
      </c>
      <c r="H14" s="32">
        <f t="shared" si="1"/>
        <v>750</v>
      </c>
    </row>
    <row r="15" spans="1:15" x14ac:dyDescent="0.3">
      <c r="D15" s="3" t="s">
        <v>80</v>
      </c>
      <c r="F15" s="26"/>
      <c r="G15" s="30"/>
      <c r="H15" s="32">
        <f t="shared" si="1"/>
        <v>0</v>
      </c>
    </row>
    <row r="16" spans="1:15" x14ac:dyDescent="0.3">
      <c r="D16" s="38" t="s">
        <v>64</v>
      </c>
      <c r="E16" s="29">
        <v>1</v>
      </c>
      <c r="F16" s="26" t="s">
        <v>34</v>
      </c>
      <c r="G16" s="30">
        <v>100</v>
      </c>
      <c r="H16" s="32">
        <f t="shared" si="1"/>
        <v>100</v>
      </c>
    </row>
    <row r="17" spans="1:9" x14ac:dyDescent="0.3">
      <c r="D17" s="29" t="s">
        <v>31</v>
      </c>
      <c r="E17" s="29">
        <v>2</v>
      </c>
      <c r="F17" s="26" t="s">
        <v>32</v>
      </c>
      <c r="G17" s="30">
        <f>VLOOKUP($A$4,zone_lu,4)</f>
        <v>58.866228829999997</v>
      </c>
      <c r="H17" s="32">
        <f t="shared" si="1"/>
        <v>117.73245765999999</v>
      </c>
    </row>
    <row r="18" spans="1:9" x14ac:dyDescent="0.3">
      <c r="C18" s="25" t="s">
        <v>74</v>
      </c>
      <c r="F18" s="26"/>
      <c r="G18" s="30"/>
      <c r="H18" s="32">
        <f t="shared" si="1"/>
        <v>0</v>
      </c>
    </row>
    <row r="19" spans="1:9" x14ac:dyDescent="0.3">
      <c r="D19" s="25" t="s">
        <v>75</v>
      </c>
      <c r="F19" s="26"/>
      <c r="G19" s="30"/>
      <c r="H19" s="31" t="s">
        <v>28</v>
      </c>
    </row>
    <row r="20" spans="1:9" x14ac:dyDescent="0.3">
      <c r="D20" s="25" t="s">
        <v>76</v>
      </c>
      <c r="F20" s="26"/>
      <c r="G20" s="30"/>
      <c r="H20" s="31" t="s">
        <v>58</v>
      </c>
    </row>
    <row r="21" spans="1:9" x14ac:dyDescent="0.3">
      <c r="D21" s="25" t="s">
        <v>77</v>
      </c>
      <c r="F21" s="26"/>
      <c r="G21" s="30"/>
      <c r="H21" s="31" t="s">
        <v>28</v>
      </c>
    </row>
    <row r="22" spans="1:9" x14ac:dyDescent="0.3">
      <c r="D22" s="25" t="s">
        <v>31</v>
      </c>
      <c r="F22" s="26"/>
      <c r="G22" s="30"/>
      <c r="H22" s="31" t="s">
        <v>28</v>
      </c>
    </row>
    <row r="23" spans="1:9" x14ac:dyDescent="0.3">
      <c r="E23" s="34"/>
      <c r="F23" s="35"/>
      <c r="G23" s="36"/>
      <c r="H23" s="37">
        <f>SUBTOTAL(9,H12:H22)</f>
        <v>967.73245766000002</v>
      </c>
    </row>
    <row r="24" spans="1:9" x14ac:dyDescent="0.3">
      <c r="E24" s="39"/>
      <c r="F24" s="40"/>
      <c r="G24" s="41"/>
      <c r="H24" s="42"/>
    </row>
    <row r="25" spans="1:9" x14ac:dyDescent="0.3">
      <c r="C25" s="29" t="s">
        <v>38</v>
      </c>
      <c r="E25" s="39"/>
      <c r="F25" s="40"/>
      <c r="G25" s="41"/>
      <c r="H25" s="42">
        <f>SUBTOTAL(9,H6:H24)</f>
        <v>1135.46491532</v>
      </c>
    </row>
    <row r="26" spans="1:9" x14ac:dyDescent="0.3">
      <c r="F26" s="26"/>
      <c r="G26" s="30"/>
      <c r="H26" s="32">
        <f t="shared" si="1"/>
        <v>0</v>
      </c>
    </row>
    <row r="27" spans="1:9" x14ac:dyDescent="0.3">
      <c r="B27" s="29" t="s">
        <v>62</v>
      </c>
      <c r="E27" s="43">
        <f>VLOOKUP($A$4,zone_lu,8)</f>
        <v>0.18</v>
      </c>
      <c r="F27" s="26"/>
      <c r="G27" s="30"/>
      <c r="H27" s="32">
        <f>ROUND(H25*E27,0)</f>
        <v>204</v>
      </c>
    </row>
    <row r="28" spans="1:9" x14ac:dyDescent="0.3">
      <c r="F28" s="26"/>
      <c r="G28" s="30"/>
      <c r="H28" s="32">
        <f t="shared" ref="H28:H30" si="2">E28*G28</f>
        <v>0</v>
      </c>
    </row>
    <row r="29" spans="1:9" ht="15" thickBot="1" x14ac:dyDescent="0.35">
      <c r="B29" s="44" t="s">
        <v>39</v>
      </c>
      <c r="C29" s="44"/>
      <c r="D29" s="44"/>
      <c r="E29" s="44"/>
      <c r="F29" s="45"/>
      <c r="G29" s="46"/>
      <c r="H29" s="47">
        <f>SUBTOTAL(9,H6:H28)</f>
        <v>1339.46491532</v>
      </c>
    </row>
    <row r="30" spans="1:9" ht="15" thickTop="1" x14ac:dyDescent="0.3">
      <c r="E30" s="43"/>
      <c r="F30" s="26"/>
      <c r="G30" s="30"/>
      <c r="H30" s="32">
        <f t="shared" si="2"/>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8"/>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4</v>
      </c>
      <c r="B4" s="58"/>
      <c r="C4" s="58"/>
    </row>
    <row r="5" spans="1:15" x14ac:dyDescent="0.3">
      <c r="F5" s="26"/>
      <c r="G5" s="30"/>
      <c r="H5" s="33"/>
    </row>
    <row r="6" spans="1:15" x14ac:dyDescent="0.3">
      <c r="B6" s="29" t="s">
        <v>30</v>
      </c>
      <c r="F6" s="26"/>
      <c r="G6" s="30"/>
      <c r="H6" s="33"/>
    </row>
    <row r="7" spans="1:15" x14ac:dyDescent="0.3">
      <c r="C7" s="29" t="s">
        <v>41</v>
      </c>
      <c r="F7" s="26"/>
      <c r="G7" s="30"/>
      <c r="H7" s="33"/>
    </row>
    <row r="8" spans="1:15" x14ac:dyDescent="0.3">
      <c r="D8" s="29" t="s">
        <v>31</v>
      </c>
      <c r="E8" s="29">
        <v>2</v>
      </c>
      <c r="F8" s="26" t="s">
        <v>32</v>
      </c>
      <c r="G8" s="30">
        <f>VLOOKUP($A$4,zone_lu,4)</f>
        <v>58.866228829999997</v>
      </c>
      <c r="H8" s="32">
        <f>E8*G8</f>
        <v>117.73245765999999</v>
      </c>
    </row>
    <row r="9" spans="1:15" x14ac:dyDescent="0.3">
      <c r="D9" s="29" t="s">
        <v>33</v>
      </c>
      <c r="E9" s="29">
        <v>1</v>
      </c>
      <c r="F9" s="26" t="s">
        <v>34</v>
      </c>
      <c r="G9" s="30">
        <v>50</v>
      </c>
      <c r="H9" s="32">
        <f t="shared" ref="H9" si="0">E9*G9</f>
        <v>50</v>
      </c>
    </row>
    <row r="10" spans="1:15" x14ac:dyDescent="0.3">
      <c r="E10" s="34"/>
      <c r="F10" s="35"/>
      <c r="G10" s="36"/>
      <c r="H10" s="37">
        <f>SUBTOTAL(9,H6:H9)</f>
        <v>167.73245765999999</v>
      </c>
    </row>
    <row r="11" spans="1:15" x14ac:dyDescent="0.3">
      <c r="F11" s="26"/>
      <c r="G11" s="30"/>
      <c r="H11" s="32">
        <f t="shared" ref="H11:H26" si="1">E11*G11</f>
        <v>0</v>
      </c>
    </row>
    <row r="12" spans="1:15" x14ac:dyDescent="0.3">
      <c r="B12" s="29" t="s">
        <v>35</v>
      </c>
      <c r="F12" s="26"/>
      <c r="G12" s="30"/>
      <c r="H12" s="32">
        <f t="shared" si="1"/>
        <v>0</v>
      </c>
    </row>
    <row r="13" spans="1:15" x14ac:dyDescent="0.3">
      <c r="C13" s="29" t="s">
        <v>63</v>
      </c>
      <c r="F13" s="26"/>
      <c r="G13" s="30"/>
      <c r="H13" s="32">
        <f t="shared" si="1"/>
        <v>0</v>
      </c>
    </row>
    <row r="14" spans="1:15" x14ac:dyDescent="0.3">
      <c r="D14" s="29" t="s">
        <v>59</v>
      </c>
      <c r="E14" s="29">
        <v>1</v>
      </c>
      <c r="F14" s="26" t="s">
        <v>36</v>
      </c>
      <c r="G14" s="30">
        <v>1100</v>
      </c>
      <c r="H14" s="32">
        <f t="shared" si="1"/>
        <v>1100</v>
      </c>
    </row>
    <row r="15" spans="1:15" x14ac:dyDescent="0.3">
      <c r="D15" s="4" t="s">
        <v>43</v>
      </c>
      <c r="F15" s="26"/>
      <c r="G15" s="30"/>
      <c r="H15" s="32">
        <f t="shared" si="1"/>
        <v>0</v>
      </c>
    </row>
    <row r="16" spans="1:15" x14ac:dyDescent="0.3">
      <c r="D16" s="38" t="s">
        <v>64</v>
      </c>
      <c r="E16" s="29">
        <v>1</v>
      </c>
      <c r="F16" s="26" t="s">
        <v>34</v>
      </c>
      <c r="G16" s="30">
        <v>100</v>
      </c>
      <c r="H16" s="32">
        <f t="shared" si="1"/>
        <v>100</v>
      </c>
    </row>
    <row r="17" spans="1:9" x14ac:dyDescent="0.3">
      <c r="D17" s="29" t="s">
        <v>31</v>
      </c>
      <c r="E17" s="29">
        <v>2</v>
      </c>
      <c r="F17" s="26" t="s">
        <v>32</v>
      </c>
      <c r="G17" s="30">
        <f>VLOOKUP($A$4,zone_lu,4)</f>
        <v>58.866228829999997</v>
      </c>
      <c r="H17" s="32">
        <f t="shared" si="1"/>
        <v>117.73245765999999</v>
      </c>
    </row>
    <row r="18" spans="1:9" x14ac:dyDescent="0.3">
      <c r="C18" s="25" t="s">
        <v>74</v>
      </c>
      <c r="F18" s="26"/>
      <c r="G18" s="30"/>
      <c r="H18" s="32">
        <f t="shared" si="1"/>
        <v>0</v>
      </c>
    </row>
    <row r="19" spans="1:9" x14ac:dyDescent="0.3">
      <c r="D19" s="25" t="s">
        <v>75</v>
      </c>
      <c r="E19" s="25">
        <v>1</v>
      </c>
      <c r="F19" s="26" t="s">
        <v>36</v>
      </c>
      <c r="G19" s="27">
        <v>125</v>
      </c>
      <c r="H19" s="28">
        <f t="shared" si="1"/>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1"/>
        <v>117.73245765999999</v>
      </c>
    </row>
    <row r="23" spans="1:9" x14ac:dyDescent="0.3">
      <c r="E23" s="34"/>
      <c r="F23" s="35"/>
      <c r="G23" s="36"/>
      <c r="H23" s="37">
        <f>SUBTOTAL(9,H12:H22)</f>
        <v>1560.4649153199998</v>
      </c>
    </row>
    <row r="24" spans="1:9" x14ac:dyDescent="0.3">
      <c r="E24" s="39"/>
      <c r="F24" s="40"/>
      <c r="G24" s="41"/>
      <c r="H24" s="42"/>
    </row>
    <row r="25" spans="1:9" x14ac:dyDescent="0.3">
      <c r="C25" s="29" t="s">
        <v>38</v>
      </c>
      <c r="E25" s="39"/>
      <c r="F25" s="40"/>
      <c r="G25" s="41"/>
      <c r="H25" s="42">
        <f>SUBTOTAL(9,H6:H24)</f>
        <v>1728.1973729799997</v>
      </c>
    </row>
    <row r="26" spans="1:9" x14ac:dyDescent="0.3">
      <c r="F26" s="26"/>
      <c r="G26" s="30"/>
      <c r="H26" s="32">
        <f t="shared" si="1"/>
        <v>0</v>
      </c>
    </row>
    <row r="27" spans="1:9" x14ac:dyDescent="0.3">
      <c r="B27" s="29" t="s">
        <v>62</v>
      </c>
      <c r="E27" s="43">
        <f>VLOOKUP($A$4,zone_lu,8)</f>
        <v>0.18</v>
      </c>
      <c r="F27" s="26"/>
      <c r="G27" s="30"/>
      <c r="H27" s="32">
        <f>ROUND(H25*E27,0)</f>
        <v>311</v>
      </c>
    </row>
    <row r="28" spans="1:9" x14ac:dyDescent="0.3">
      <c r="F28" s="26"/>
      <c r="G28" s="30"/>
      <c r="H28" s="32">
        <f t="shared" ref="H28:H30" si="2">E28*G28</f>
        <v>0</v>
      </c>
    </row>
    <row r="29" spans="1:9" ht="15" thickBot="1" x14ac:dyDescent="0.35">
      <c r="B29" s="44" t="s">
        <v>39</v>
      </c>
      <c r="C29" s="44"/>
      <c r="D29" s="44"/>
      <c r="E29" s="44"/>
      <c r="F29" s="45"/>
      <c r="G29" s="46"/>
      <c r="H29" s="47">
        <f>SUBTOTAL(9,H6:H28)</f>
        <v>2039.1973729799997</v>
      </c>
    </row>
    <row r="30" spans="1:9" ht="15" thickTop="1" x14ac:dyDescent="0.3">
      <c r="E30" s="43"/>
      <c r="F30" s="26"/>
      <c r="G30" s="30"/>
      <c r="H30" s="32">
        <f t="shared" si="2"/>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9"/>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4</v>
      </c>
      <c r="B4" s="58"/>
      <c r="C4" s="58"/>
    </row>
    <row r="5" spans="1:15" x14ac:dyDescent="0.3">
      <c r="F5" s="26"/>
      <c r="G5" s="30"/>
      <c r="H5" s="33"/>
    </row>
    <row r="6" spans="1:15" x14ac:dyDescent="0.3">
      <c r="B6" s="29" t="s">
        <v>30</v>
      </c>
      <c r="F6" s="26"/>
      <c r="G6" s="30"/>
      <c r="H6" s="33"/>
    </row>
    <row r="7" spans="1:15" x14ac:dyDescent="0.3">
      <c r="C7" s="29" t="s">
        <v>41</v>
      </c>
      <c r="F7" s="26"/>
      <c r="G7" s="30"/>
      <c r="H7" s="33"/>
    </row>
    <row r="8" spans="1:15" x14ac:dyDescent="0.3">
      <c r="D8" s="29" t="s">
        <v>31</v>
      </c>
      <c r="E8" s="29">
        <v>2</v>
      </c>
      <c r="F8" s="26" t="s">
        <v>32</v>
      </c>
      <c r="G8" s="30">
        <f>VLOOKUP($A$4,zone_lu,4)</f>
        <v>58.866228829999997</v>
      </c>
      <c r="H8" s="32">
        <f>E8*G8</f>
        <v>117.73245765999999</v>
      </c>
    </row>
    <row r="9" spans="1:15" x14ac:dyDescent="0.3">
      <c r="D9" s="29" t="s">
        <v>33</v>
      </c>
      <c r="E9" s="29">
        <v>1</v>
      </c>
      <c r="F9" s="26" t="s">
        <v>34</v>
      </c>
      <c r="G9" s="30">
        <v>50</v>
      </c>
      <c r="H9" s="32">
        <f t="shared" ref="H9" si="0">E9*G9</f>
        <v>50</v>
      </c>
    </row>
    <row r="10" spans="1:15" x14ac:dyDescent="0.3">
      <c r="E10" s="34"/>
      <c r="F10" s="35"/>
      <c r="G10" s="36"/>
      <c r="H10" s="37">
        <f>SUBTOTAL(9,H6:H9)</f>
        <v>167.73245765999999</v>
      </c>
    </row>
    <row r="11" spans="1:15" x14ac:dyDescent="0.3">
      <c r="F11" s="26"/>
      <c r="G11" s="30"/>
      <c r="H11" s="32">
        <f t="shared" ref="H11:H26" si="1">E11*G11</f>
        <v>0</v>
      </c>
    </row>
    <row r="12" spans="1:15" x14ac:dyDescent="0.3">
      <c r="B12" s="29" t="s">
        <v>35</v>
      </c>
      <c r="F12" s="26"/>
      <c r="G12" s="30"/>
      <c r="H12" s="32">
        <f t="shared" si="1"/>
        <v>0</v>
      </c>
    </row>
    <row r="13" spans="1:15" x14ac:dyDescent="0.3">
      <c r="C13" s="29" t="s">
        <v>63</v>
      </c>
      <c r="F13" s="26"/>
      <c r="G13" s="30"/>
      <c r="H13" s="32">
        <f t="shared" si="1"/>
        <v>0</v>
      </c>
    </row>
    <row r="14" spans="1:15" x14ac:dyDescent="0.3">
      <c r="D14" s="29" t="s">
        <v>61</v>
      </c>
      <c r="E14" s="29">
        <v>1</v>
      </c>
      <c r="F14" s="26" t="s">
        <v>36</v>
      </c>
      <c r="G14" s="30">
        <v>950</v>
      </c>
      <c r="H14" s="32">
        <f t="shared" si="1"/>
        <v>950</v>
      </c>
    </row>
    <row r="15" spans="1:15" x14ac:dyDescent="0.3">
      <c r="D15" s="3" t="s">
        <v>42</v>
      </c>
      <c r="F15" s="26"/>
      <c r="G15" s="30"/>
      <c r="H15" s="32">
        <f t="shared" si="1"/>
        <v>0</v>
      </c>
    </row>
    <row r="16" spans="1:15" x14ac:dyDescent="0.3">
      <c r="D16" s="38" t="s">
        <v>64</v>
      </c>
      <c r="E16" s="29">
        <v>1</v>
      </c>
      <c r="F16" s="26" t="s">
        <v>34</v>
      </c>
      <c r="G16" s="30">
        <v>100</v>
      </c>
      <c r="H16" s="32">
        <f t="shared" si="1"/>
        <v>100</v>
      </c>
    </row>
    <row r="17" spans="1:9" x14ac:dyDescent="0.3">
      <c r="D17" s="29" t="s">
        <v>31</v>
      </c>
      <c r="E17" s="29">
        <v>2</v>
      </c>
      <c r="F17" s="26" t="s">
        <v>32</v>
      </c>
      <c r="G17" s="30">
        <f>VLOOKUP($A$4,zone_lu,4)</f>
        <v>58.866228829999997</v>
      </c>
      <c r="H17" s="32">
        <f t="shared" si="1"/>
        <v>117.73245765999999</v>
      </c>
    </row>
    <row r="18" spans="1:9" x14ac:dyDescent="0.3">
      <c r="C18" s="25" t="s">
        <v>74</v>
      </c>
      <c r="F18" s="26"/>
      <c r="G18" s="30"/>
      <c r="H18" s="32">
        <f t="shared" si="1"/>
        <v>0</v>
      </c>
    </row>
    <row r="19" spans="1:9" x14ac:dyDescent="0.3">
      <c r="D19" s="25" t="s">
        <v>75</v>
      </c>
      <c r="E19" s="25">
        <v>1</v>
      </c>
      <c r="F19" s="26" t="s">
        <v>36</v>
      </c>
      <c r="G19" s="27">
        <v>125</v>
      </c>
      <c r="H19" s="28">
        <f t="shared" si="1"/>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1"/>
        <v>117.73245765999999</v>
      </c>
    </row>
    <row r="23" spans="1:9" x14ac:dyDescent="0.3">
      <c r="E23" s="34"/>
      <c r="F23" s="35"/>
      <c r="G23" s="36"/>
      <c r="H23" s="37">
        <f>SUBTOTAL(9,H12:H22)</f>
        <v>1410.4649153199998</v>
      </c>
    </row>
    <row r="24" spans="1:9" x14ac:dyDescent="0.3">
      <c r="E24" s="39"/>
      <c r="F24" s="40"/>
      <c r="G24" s="41"/>
      <c r="H24" s="42"/>
    </row>
    <row r="25" spans="1:9" x14ac:dyDescent="0.3">
      <c r="C25" s="29" t="s">
        <v>38</v>
      </c>
      <c r="E25" s="39"/>
      <c r="F25" s="40"/>
      <c r="G25" s="41"/>
      <c r="H25" s="42">
        <f>SUBTOTAL(9,H6:H24)</f>
        <v>1578.1973729799997</v>
      </c>
    </row>
    <row r="26" spans="1:9" x14ac:dyDescent="0.3">
      <c r="F26" s="26"/>
      <c r="G26" s="30"/>
      <c r="H26" s="32">
        <f t="shared" si="1"/>
        <v>0</v>
      </c>
    </row>
    <row r="27" spans="1:9" x14ac:dyDescent="0.3">
      <c r="B27" s="29" t="s">
        <v>62</v>
      </c>
      <c r="E27" s="43">
        <f>VLOOKUP($A$4,zone_lu,8)</f>
        <v>0.18</v>
      </c>
      <c r="F27" s="26"/>
      <c r="G27" s="30"/>
      <c r="H27" s="32">
        <f>ROUND(H25*E27,0)</f>
        <v>284</v>
      </c>
    </row>
    <row r="28" spans="1:9" x14ac:dyDescent="0.3">
      <c r="F28" s="26"/>
      <c r="G28" s="30"/>
      <c r="H28" s="32">
        <f t="shared" ref="H28:H30" si="2">E28*G28</f>
        <v>0</v>
      </c>
    </row>
    <row r="29" spans="1:9" ht="15" thickBot="1" x14ac:dyDescent="0.35">
      <c r="B29" s="44" t="s">
        <v>39</v>
      </c>
      <c r="C29" s="44"/>
      <c r="D29" s="44"/>
      <c r="E29" s="44"/>
      <c r="F29" s="45"/>
      <c r="G29" s="46"/>
      <c r="H29" s="47">
        <f>SUBTOTAL(9,H6:H28)</f>
        <v>1862.1973729799997</v>
      </c>
    </row>
    <row r="30" spans="1:9" ht="15" thickTop="1" x14ac:dyDescent="0.3">
      <c r="E30" s="43"/>
      <c r="F30" s="26"/>
      <c r="G30" s="30"/>
      <c r="H30" s="32">
        <f t="shared" si="2"/>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0"/>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6</v>
      </c>
      <c r="B4" s="58"/>
      <c r="C4" s="58"/>
    </row>
    <row r="5" spans="1:15" x14ac:dyDescent="0.3">
      <c r="F5" s="26"/>
      <c r="G5" s="30"/>
      <c r="H5" s="33"/>
    </row>
    <row r="6" spans="1:15" x14ac:dyDescent="0.3">
      <c r="B6" s="29" t="s">
        <v>30</v>
      </c>
      <c r="F6" s="26"/>
      <c r="G6" s="30"/>
      <c r="H6" s="33"/>
    </row>
    <row r="7" spans="1:15" x14ac:dyDescent="0.3">
      <c r="C7" s="29" t="s">
        <v>41</v>
      </c>
      <c r="F7" s="26"/>
      <c r="G7" s="30"/>
      <c r="H7" s="31" t="s">
        <v>58</v>
      </c>
    </row>
    <row r="8" spans="1:15" x14ac:dyDescent="0.3">
      <c r="D8" s="29" t="s">
        <v>31</v>
      </c>
      <c r="F8" s="26"/>
      <c r="G8" s="30"/>
      <c r="H8" s="32"/>
    </row>
    <row r="9" spans="1:15" x14ac:dyDescent="0.3">
      <c r="D9" s="29" t="s">
        <v>33</v>
      </c>
      <c r="F9" s="26"/>
      <c r="G9" s="32"/>
      <c r="H9" s="32"/>
    </row>
    <row r="10" spans="1:15" x14ac:dyDescent="0.3">
      <c r="E10" s="34"/>
      <c r="F10" s="35"/>
      <c r="G10" s="36"/>
      <c r="H10" s="37">
        <f>SUBTOTAL(9,H6:H9)</f>
        <v>0</v>
      </c>
    </row>
    <row r="11" spans="1:15" x14ac:dyDescent="0.3">
      <c r="F11" s="26"/>
      <c r="G11" s="30"/>
      <c r="H11" s="32">
        <f t="shared" ref="H11:H26" si="0">E11*G11</f>
        <v>0</v>
      </c>
    </row>
    <row r="12" spans="1:15" x14ac:dyDescent="0.3">
      <c r="B12" s="29" t="s">
        <v>35</v>
      </c>
      <c r="F12" s="26"/>
      <c r="G12" s="30"/>
      <c r="H12" s="32">
        <f t="shared" si="0"/>
        <v>0</v>
      </c>
    </row>
    <row r="13" spans="1:15" x14ac:dyDescent="0.3">
      <c r="C13" s="29" t="s">
        <v>63</v>
      </c>
      <c r="F13" s="26"/>
      <c r="G13" s="30"/>
      <c r="H13" s="32">
        <f t="shared" si="0"/>
        <v>0</v>
      </c>
    </row>
    <row r="14" spans="1:15" x14ac:dyDescent="0.3">
      <c r="D14" s="29" t="s">
        <v>61</v>
      </c>
      <c r="E14" s="29">
        <v>1</v>
      </c>
      <c r="F14" s="26" t="s">
        <v>36</v>
      </c>
      <c r="G14" s="30">
        <v>750</v>
      </c>
      <c r="H14" s="32">
        <f t="shared" si="0"/>
        <v>750</v>
      </c>
    </row>
    <row r="15" spans="1:15" x14ac:dyDescent="0.3">
      <c r="D15" s="3" t="s">
        <v>80</v>
      </c>
      <c r="F15" s="26"/>
      <c r="G15" s="30"/>
      <c r="H15" s="32">
        <f t="shared" si="0"/>
        <v>0</v>
      </c>
    </row>
    <row r="16" spans="1:15" x14ac:dyDescent="0.3">
      <c r="D16" s="38" t="s">
        <v>64</v>
      </c>
      <c r="E16" s="29">
        <v>1</v>
      </c>
      <c r="F16" s="26" t="s">
        <v>34</v>
      </c>
      <c r="G16" s="30">
        <v>100</v>
      </c>
      <c r="H16" s="32">
        <f t="shared" si="0"/>
        <v>100</v>
      </c>
    </row>
    <row r="17" spans="1:9" x14ac:dyDescent="0.3">
      <c r="D17" s="29" t="s">
        <v>31</v>
      </c>
      <c r="E17" s="29">
        <v>2</v>
      </c>
      <c r="F17" s="26" t="s">
        <v>32</v>
      </c>
      <c r="G17" s="30">
        <f>VLOOKUP($A$4,zone_lu,4)</f>
        <v>58.866228829999997</v>
      </c>
      <c r="H17" s="32">
        <f t="shared" si="0"/>
        <v>117.73245765999999</v>
      </c>
    </row>
    <row r="18" spans="1:9" x14ac:dyDescent="0.3">
      <c r="C18" s="25" t="s">
        <v>74</v>
      </c>
      <c r="F18" s="26"/>
      <c r="G18" s="30"/>
      <c r="H18" s="32">
        <f t="shared" si="0"/>
        <v>0</v>
      </c>
    </row>
    <row r="19" spans="1:9" x14ac:dyDescent="0.3">
      <c r="D19" s="25" t="s">
        <v>75</v>
      </c>
      <c r="E19" s="25">
        <v>1</v>
      </c>
      <c r="F19" s="26" t="s">
        <v>36</v>
      </c>
      <c r="G19" s="27">
        <v>75</v>
      </c>
      <c r="H19" s="28">
        <f t="shared" si="0"/>
        <v>75</v>
      </c>
    </row>
    <row r="20" spans="1:9" x14ac:dyDescent="0.3">
      <c r="D20" s="25" t="s">
        <v>76</v>
      </c>
      <c r="F20" s="26"/>
      <c r="G20" s="30"/>
      <c r="H20" s="31" t="s">
        <v>58</v>
      </c>
    </row>
    <row r="21" spans="1:9" x14ac:dyDescent="0.3">
      <c r="D21" s="25" t="s">
        <v>77</v>
      </c>
      <c r="E21" s="25">
        <v>50</v>
      </c>
      <c r="F21" s="26" t="s">
        <v>78</v>
      </c>
      <c r="G21" s="27">
        <v>3</v>
      </c>
      <c r="H21" s="28">
        <f t="shared" si="0"/>
        <v>150</v>
      </c>
    </row>
    <row r="22" spans="1:9" x14ac:dyDescent="0.3">
      <c r="D22" s="25" t="s">
        <v>31</v>
      </c>
      <c r="E22" s="29">
        <v>6</v>
      </c>
      <c r="F22" s="26" t="s">
        <v>32</v>
      </c>
      <c r="G22" s="30">
        <f>VLOOKUP($A$4,zone_lu,4)</f>
        <v>58.866228829999997</v>
      </c>
      <c r="H22" s="32">
        <f t="shared" si="0"/>
        <v>353.19737297999995</v>
      </c>
    </row>
    <row r="23" spans="1:9" x14ac:dyDescent="0.3">
      <c r="E23" s="34"/>
      <c r="F23" s="35"/>
      <c r="G23" s="36"/>
      <c r="H23" s="37">
        <f>SUBTOTAL(9,H12:H22)</f>
        <v>1545.9298306399999</v>
      </c>
    </row>
    <row r="24" spans="1:9" x14ac:dyDescent="0.3">
      <c r="E24" s="39"/>
      <c r="F24" s="40"/>
      <c r="G24" s="41"/>
      <c r="H24" s="42"/>
    </row>
    <row r="25" spans="1:9" x14ac:dyDescent="0.3">
      <c r="C25" s="29" t="s">
        <v>38</v>
      </c>
      <c r="E25" s="39"/>
      <c r="F25" s="40"/>
      <c r="G25" s="41"/>
      <c r="H25" s="42">
        <f>SUBTOTAL(9,H6:H24)</f>
        <v>1545.9298306399999</v>
      </c>
    </row>
    <row r="26" spans="1:9" x14ac:dyDescent="0.3">
      <c r="F26" s="26"/>
      <c r="G26" s="30"/>
      <c r="H26" s="32">
        <f t="shared" si="0"/>
        <v>0</v>
      </c>
    </row>
    <row r="27" spans="1:9" x14ac:dyDescent="0.3">
      <c r="B27" s="29" t="s">
        <v>62</v>
      </c>
      <c r="E27" s="43">
        <f>VLOOKUP($A$4,zone_lu,8)</f>
        <v>0.18</v>
      </c>
      <c r="F27" s="26"/>
      <c r="G27" s="30"/>
      <c r="H27" s="32">
        <f>ROUND(H25*E27,0)</f>
        <v>278</v>
      </c>
    </row>
    <row r="28" spans="1:9" x14ac:dyDescent="0.3">
      <c r="F28" s="26"/>
      <c r="G28" s="30"/>
      <c r="H28" s="32">
        <f t="shared" ref="H28:H30" si="1">E28*G28</f>
        <v>0</v>
      </c>
    </row>
    <row r="29" spans="1:9" ht="15" thickBot="1" x14ac:dyDescent="0.35">
      <c r="B29" s="44" t="s">
        <v>39</v>
      </c>
      <c r="C29" s="44"/>
      <c r="D29" s="44"/>
      <c r="E29" s="44"/>
      <c r="F29" s="45"/>
      <c r="G29" s="46"/>
      <c r="H29" s="47">
        <f>SUBTOTAL(9,H6:H28)</f>
        <v>1823.9298306399999</v>
      </c>
    </row>
    <row r="30" spans="1:9" ht="15" thickTop="1" x14ac:dyDescent="0.3">
      <c r="E30" s="43"/>
      <c r="F30" s="26"/>
      <c r="G30" s="30"/>
      <c r="H30" s="32">
        <f t="shared" si="1"/>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1"/>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6</v>
      </c>
      <c r="B4" s="58"/>
      <c r="C4" s="58"/>
    </row>
    <row r="5" spans="1:15" x14ac:dyDescent="0.3">
      <c r="F5" s="26"/>
      <c r="G5" s="30"/>
      <c r="H5" s="33"/>
    </row>
    <row r="6" spans="1:15" x14ac:dyDescent="0.3">
      <c r="B6" s="29" t="s">
        <v>30</v>
      </c>
      <c r="F6" s="26"/>
      <c r="G6" s="30"/>
      <c r="H6" s="33"/>
    </row>
    <row r="7" spans="1:15" x14ac:dyDescent="0.3">
      <c r="C7" s="29" t="s">
        <v>41</v>
      </c>
      <c r="F7" s="26"/>
      <c r="G7" s="30"/>
      <c r="H7" s="31" t="s">
        <v>58</v>
      </c>
    </row>
    <row r="8" spans="1:15" x14ac:dyDescent="0.3">
      <c r="D8" s="29" t="s">
        <v>31</v>
      </c>
      <c r="F8" s="26"/>
      <c r="G8" s="30"/>
      <c r="H8" s="32"/>
    </row>
    <row r="9" spans="1:15" x14ac:dyDescent="0.3">
      <c r="D9" s="29" t="s">
        <v>33</v>
      </c>
      <c r="F9" s="26"/>
      <c r="G9" s="32"/>
      <c r="H9" s="32"/>
    </row>
    <row r="10" spans="1:15" x14ac:dyDescent="0.3">
      <c r="E10" s="34"/>
      <c r="F10" s="35"/>
      <c r="G10" s="36"/>
      <c r="H10" s="37">
        <f>SUBTOTAL(9,H6:H9)</f>
        <v>0</v>
      </c>
    </row>
    <row r="11" spans="1:15" x14ac:dyDescent="0.3">
      <c r="F11" s="26"/>
      <c r="G11" s="30"/>
      <c r="H11" s="32">
        <f t="shared" ref="H11:H26" si="0">E11*G11</f>
        <v>0</v>
      </c>
    </row>
    <row r="12" spans="1:15" x14ac:dyDescent="0.3">
      <c r="B12" s="29" t="s">
        <v>35</v>
      </c>
      <c r="F12" s="26"/>
      <c r="G12" s="30"/>
      <c r="H12" s="32">
        <f t="shared" si="0"/>
        <v>0</v>
      </c>
    </row>
    <row r="13" spans="1:15" x14ac:dyDescent="0.3">
      <c r="C13" s="29" t="s">
        <v>63</v>
      </c>
      <c r="F13" s="26"/>
      <c r="G13" s="30"/>
      <c r="H13" s="32">
        <f t="shared" si="0"/>
        <v>0</v>
      </c>
    </row>
    <row r="14" spans="1:15" x14ac:dyDescent="0.3">
      <c r="D14" s="29" t="s">
        <v>59</v>
      </c>
      <c r="E14" s="29">
        <v>1</v>
      </c>
      <c r="F14" s="26" t="s">
        <v>36</v>
      </c>
      <c r="G14" s="30">
        <v>1100</v>
      </c>
      <c r="H14" s="32">
        <f t="shared" si="0"/>
        <v>1100</v>
      </c>
    </row>
    <row r="15" spans="1:15" x14ac:dyDescent="0.3">
      <c r="D15" s="4" t="s">
        <v>43</v>
      </c>
      <c r="F15" s="26"/>
      <c r="G15" s="30"/>
      <c r="H15" s="32">
        <f t="shared" si="0"/>
        <v>0</v>
      </c>
    </row>
    <row r="16" spans="1:15" x14ac:dyDescent="0.3">
      <c r="D16" s="38" t="s">
        <v>64</v>
      </c>
      <c r="E16" s="29">
        <v>1</v>
      </c>
      <c r="F16" s="26" t="s">
        <v>34</v>
      </c>
      <c r="G16" s="30">
        <v>100</v>
      </c>
      <c r="H16" s="32">
        <f t="shared" si="0"/>
        <v>100</v>
      </c>
    </row>
    <row r="17" spans="1:9" x14ac:dyDescent="0.3">
      <c r="D17" s="29" t="s">
        <v>31</v>
      </c>
      <c r="E17" s="29">
        <v>2</v>
      </c>
      <c r="F17" s="26" t="s">
        <v>32</v>
      </c>
      <c r="G17" s="30">
        <f>VLOOKUP($A$4,zone_lu,4)</f>
        <v>58.866228829999997</v>
      </c>
      <c r="H17" s="32">
        <f t="shared" si="0"/>
        <v>117.73245765999999</v>
      </c>
    </row>
    <row r="18" spans="1:9" x14ac:dyDescent="0.3">
      <c r="C18" s="25" t="s">
        <v>74</v>
      </c>
      <c r="F18" s="26"/>
      <c r="G18" s="30"/>
      <c r="H18" s="32">
        <f t="shared" si="0"/>
        <v>0</v>
      </c>
    </row>
    <row r="19" spans="1:9" x14ac:dyDescent="0.3">
      <c r="D19" s="25" t="s">
        <v>75</v>
      </c>
      <c r="E19" s="25">
        <v>1</v>
      </c>
      <c r="F19" s="26" t="s">
        <v>36</v>
      </c>
      <c r="G19" s="27">
        <v>125</v>
      </c>
      <c r="H19" s="28">
        <f t="shared" si="0"/>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0"/>
        <v>117.73245765999999</v>
      </c>
    </row>
    <row r="23" spans="1:9" x14ac:dyDescent="0.3">
      <c r="E23" s="34"/>
      <c r="F23" s="35"/>
      <c r="G23" s="36"/>
      <c r="H23" s="37">
        <f>SUBTOTAL(9,H12:H22)</f>
        <v>1560.4649153199998</v>
      </c>
    </row>
    <row r="24" spans="1:9" x14ac:dyDescent="0.3">
      <c r="E24" s="39"/>
      <c r="F24" s="40"/>
      <c r="G24" s="41"/>
      <c r="H24" s="42"/>
    </row>
    <row r="25" spans="1:9" x14ac:dyDescent="0.3">
      <c r="C25" s="29" t="s">
        <v>38</v>
      </c>
      <c r="E25" s="39"/>
      <c r="F25" s="40"/>
      <c r="G25" s="41"/>
      <c r="H25" s="42">
        <f>SUBTOTAL(9,H6:H24)</f>
        <v>1560.4649153199998</v>
      </c>
    </row>
    <row r="26" spans="1:9" x14ac:dyDescent="0.3">
      <c r="F26" s="26"/>
      <c r="G26" s="30"/>
      <c r="H26" s="32">
        <f t="shared" si="0"/>
        <v>0</v>
      </c>
    </row>
    <row r="27" spans="1:9" x14ac:dyDescent="0.3">
      <c r="B27" s="29" t="s">
        <v>62</v>
      </c>
      <c r="E27" s="43">
        <f>VLOOKUP($A$4,zone_lu,8)</f>
        <v>0.18</v>
      </c>
      <c r="F27" s="26"/>
      <c r="G27" s="30"/>
      <c r="H27" s="32">
        <f>ROUND(H25*E27,0)</f>
        <v>281</v>
      </c>
    </row>
    <row r="28" spans="1:9" x14ac:dyDescent="0.3">
      <c r="F28" s="26"/>
      <c r="G28" s="30"/>
      <c r="H28" s="32">
        <f t="shared" ref="H28:H30" si="1">E28*G28</f>
        <v>0</v>
      </c>
    </row>
    <row r="29" spans="1:9" ht="15" thickBot="1" x14ac:dyDescent="0.35">
      <c r="B29" s="44" t="s">
        <v>39</v>
      </c>
      <c r="C29" s="44"/>
      <c r="D29" s="44"/>
      <c r="E29" s="44"/>
      <c r="F29" s="45"/>
      <c r="G29" s="46"/>
      <c r="H29" s="47">
        <f>SUBTOTAL(9,H6:H28)</f>
        <v>1841.4649153199998</v>
      </c>
    </row>
    <row r="30" spans="1:9" ht="15" thickTop="1" x14ac:dyDescent="0.3">
      <c r="E30" s="43"/>
      <c r="F30" s="26"/>
      <c r="G30" s="30"/>
      <c r="H30" s="32">
        <f t="shared" si="1"/>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2"/>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6</v>
      </c>
      <c r="B4" s="58"/>
      <c r="C4" s="58"/>
    </row>
    <row r="5" spans="1:15" x14ac:dyDescent="0.3">
      <c r="F5" s="26"/>
      <c r="G5" s="30"/>
      <c r="H5" s="33"/>
    </row>
    <row r="6" spans="1:15" x14ac:dyDescent="0.3">
      <c r="B6" s="29" t="s">
        <v>30</v>
      </c>
      <c r="F6" s="26"/>
      <c r="G6" s="30"/>
      <c r="H6" s="33"/>
    </row>
    <row r="7" spans="1:15" x14ac:dyDescent="0.3">
      <c r="C7" s="29" t="s">
        <v>41</v>
      </c>
      <c r="F7" s="26"/>
      <c r="G7" s="30"/>
      <c r="H7" s="31" t="s">
        <v>58</v>
      </c>
    </row>
    <row r="8" spans="1:15" x14ac:dyDescent="0.3">
      <c r="D8" s="29" t="s">
        <v>31</v>
      </c>
      <c r="F8" s="26"/>
      <c r="G8" s="30"/>
      <c r="H8" s="32"/>
    </row>
    <row r="9" spans="1:15" x14ac:dyDescent="0.3">
      <c r="D9" s="29" t="s">
        <v>33</v>
      </c>
      <c r="F9" s="26"/>
      <c r="G9" s="32"/>
      <c r="H9" s="32"/>
    </row>
    <row r="10" spans="1:15" x14ac:dyDescent="0.3">
      <c r="E10" s="34"/>
      <c r="F10" s="35"/>
      <c r="G10" s="36"/>
      <c r="H10" s="37">
        <f>SUBTOTAL(9,H6:H9)</f>
        <v>0</v>
      </c>
    </row>
    <row r="11" spans="1:15" x14ac:dyDescent="0.3">
      <c r="F11" s="26"/>
      <c r="G11" s="30"/>
      <c r="H11" s="32">
        <f t="shared" ref="H11:H26" si="0">E11*G11</f>
        <v>0</v>
      </c>
    </row>
    <row r="12" spans="1:15" x14ac:dyDescent="0.3">
      <c r="B12" s="29" t="s">
        <v>35</v>
      </c>
      <c r="F12" s="26"/>
      <c r="G12" s="30"/>
      <c r="H12" s="32">
        <f t="shared" si="0"/>
        <v>0</v>
      </c>
    </row>
    <row r="13" spans="1:15" x14ac:dyDescent="0.3">
      <c r="C13" s="29" t="s">
        <v>63</v>
      </c>
      <c r="F13" s="26"/>
      <c r="G13" s="30"/>
      <c r="H13" s="32">
        <f t="shared" si="0"/>
        <v>0</v>
      </c>
    </row>
    <row r="14" spans="1:15" x14ac:dyDescent="0.3">
      <c r="D14" s="29" t="s">
        <v>61</v>
      </c>
      <c r="E14" s="29">
        <v>1</v>
      </c>
      <c r="F14" s="26" t="s">
        <v>36</v>
      </c>
      <c r="G14" s="30">
        <v>950</v>
      </c>
      <c r="H14" s="32">
        <f t="shared" si="0"/>
        <v>950</v>
      </c>
    </row>
    <row r="15" spans="1:15" x14ac:dyDescent="0.3">
      <c r="D15" s="3" t="s">
        <v>42</v>
      </c>
      <c r="F15" s="26"/>
      <c r="G15" s="30"/>
      <c r="H15" s="32">
        <f t="shared" si="0"/>
        <v>0</v>
      </c>
    </row>
    <row r="16" spans="1:15" x14ac:dyDescent="0.3">
      <c r="D16" s="38" t="s">
        <v>64</v>
      </c>
      <c r="E16" s="29">
        <v>1</v>
      </c>
      <c r="F16" s="26" t="s">
        <v>34</v>
      </c>
      <c r="G16" s="30">
        <v>100</v>
      </c>
      <c r="H16" s="32">
        <f t="shared" si="0"/>
        <v>100</v>
      </c>
    </row>
    <row r="17" spans="1:9" x14ac:dyDescent="0.3">
      <c r="D17" s="29" t="s">
        <v>31</v>
      </c>
      <c r="E17" s="29">
        <v>2</v>
      </c>
      <c r="F17" s="26" t="s">
        <v>32</v>
      </c>
      <c r="G17" s="30">
        <f>VLOOKUP($A$4,zone_lu,4)</f>
        <v>58.866228829999997</v>
      </c>
      <c r="H17" s="32">
        <f t="shared" si="0"/>
        <v>117.73245765999999</v>
      </c>
    </row>
    <row r="18" spans="1:9" x14ac:dyDescent="0.3">
      <c r="C18" s="25" t="s">
        <v>74</v>
      </c>
      <c r="F18" s="26"/>
      <c r="G18" s="30"/>
      <c r="H18" s="32">
        <f t="shared" si="0"/>
        <v>0</v>
      </c>
    </row>
    <row r="19" spans="1:9" x14ac:dyDescent="0.3">
      <c r="D19" s="25" t="s">
        <v>75</v>
      </c>
      <c r="E19" s="25">
        <v>1</v>
      </c>
      <c r="F19" s="26" t="s">
        <v>36</v>
      </c>
      <c r="G19" s="27">
        <v>125</v>
      </c>
      <c r="H19" s="28">
        <f t="shared" si="0"/>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0"/>
        <v>117.73245765999999</v>
      </c>
    </row>
    <row r="23" spans="1:9" x14ac:dyDescent="0.3">
      <c r="E23" s="34"/>
      <c r="F23" s="35"/>
      <c r="G23" s="36"/>
      <c r="H23" s="37">
        <f>SUBTOTAL(9,H12:H22)</f>
        <v>1410.4649153199998</v>
      </c>
    </row>
    <row r="24" spans="1:9" x14ac:dyDescent="0.3">
      <c r="E24" s="39"/>
      <c r="F24" s="40"/>
      <c r="G24" s="41"/>
      <c r="H24" s="42"/>
    </row>
    <row r="25" spans="1:9" x14ac:dyDescent="0.3">
      <c r="C25" s="29" t="s">
        <v>38</v>
      </c>
      <c r="E25" s="39"/>
      <c r="F25" s="40"/>
      <c r="G25" s="41"/>
      <c r="H25" s="42">
        <f>SUBTOTAL(9,H6:H24)</f>
        <v>1410.4649153199998</v>
      </c>
    </row>
    <row r="26" spans="1:9" x14ac:dyDescent="0.3">
      <c r="F26" s="26"/>
      <c r="G26" s="30"/>
      <c r="H26" s="32">
        <f t="shared" si="0"/>
        <v>0</v>
      </c>
    </row>
    <row r="27" spans="1:9" x14ac:dyDescent="0.3">
      <c r="B27" s="29" t="s">
        <v>62</v>
      </c>
      <c r="E27" s="43">
        <f>VLOOKUP($A$4,zone_lu,8)</f>
        <v>0.18</v>
      </c>
      <c r="F27" s="26"/>
      <c r="G27" s="30"/>
      <c r="H27" s="32">
        <f>ROUND(H25*E27,0)</f>
        <v>254</v>
      </c>
    </row>
    <row r="28" spans="1:9" x14ac:dyDescent="0.3">
      <c r="F28" s="26"/>
      <c r="G28" s="30"/>
      <c r="H28" s="32">
        <f t="shared" ref="H28:H30" si="1">E28*G28</f>
        <v>0</v>
      </c>
    </row>
    <row r="29" spans="1:9" ht="15" thickBot="1" x14ac:dyDescent="0.35">
      <c r="B29" s="44" t="s">
        <v>39</v>
      </c>
      <c r="C29" s="44"/>
      <c r="D29" s="44"/>
      <c r="E29" s="44"/>
      <c r="F29" s="45"/>
      <c r="G29" s="46"/>
      <c r="H29" s="47">
        <f>SUBTOTAL(9,H6:H28)</f>
        <v>1664.4649153199998</v>
      </c>
    </row>
    <row r="30" spans="1:9" ht="15" thickTop="1" x14ac:dyDescent="0.3">
      <c r="E30" s="43"/>
      <c r="F30" s="26"/>
      <c r="G30" s="30"/>
      <c r="H30" s="32">
        <f t="shared" si="1"/>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3"/>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6</v>
      </c>
      <c r="B4" s="58"/>
      <c r="C4" s="58"/>
    </row>
    <row r="5" spans="1:15" x14ac:dyDescent="0.3">
      <c r="F5" s="26"/>
      <c r="G5" s="30"/>
      <c r="H5" s="33"/>
    </row>
    <row r="6" spans="1:15" x14ac:dyDescent="0.3">
      <c r="B6" s="29" t="s">
        <v>30</v>
      </c>
      <c r="F6" s="26"/>
      <c r="G6" s="30"/>
      <c r="H6" s="33"/>
    </row>
    <row r="7" spans="1:15" x14ac:dyDescent="0.3">
      <c r="C7" s="29" t="s">
        <v>41</v>
      </c>
      <c r="F7" s="26"/>
      <c r="G7" s="30"/>
      <c r="H7" s="33"/>
    </row>
    <row r="8" spans="1:15" x14ac:dyDescent="0.3">
      <c r="D8" s="29" t="s">
        <v>31</v>
      </c>
      <c r="E8" s="29">
        <v>2</v>
      </c>
      <c r="F8" s="26" t="s">
        <v>32</v>
      </c>
      <c r="G8" s="30">
        <f>VLOOKUP($A$4,zone_lu,4)</f>
        <v>58.866228829999997</v>
      </c>
      <c r="H8" s="32">
        <f>E8*G8</f>
        <v>117.73245765999999</v>
      </c>
    </row>
    <row r="9" spans="1:15" x14ac:dyDescent="0.3">
      <c r="D9" s="29" t="s">
        <v>33</v>
      </c>
      <c r="E9" s="29">
        <v>1</v>
      </c>
      <c r="F9" s="26" t="s">
        <v>34</v>
      </c>
      <c r="G9" s="30">
        <v>50</v>
      </c>
      <c r="H9" s="32">
        <f t="shared" ref="H9" si="0">E9*G9</f>
        <v>50</v>
      </c>
    </row>
    <row r="10" spans="1:15" x14ac:dyDescent="0.3">
      <c r="E10" s="34"/>
      <c r="F10" s="35"/>
      <c r="G10" s="36"/>
      <c r="H10" s="37">
        <f>SUBTOTAL(9,H6:H9)</f>
        <v>167.73245765999999</v>
      </c>
    </row>
    <row r="11" spans="1:15" x14ac:dyDescent="0.3">
      <c r="F11" s="26"/>
      <c r="G11" s="30"/>
      <c r="H11" s="32">
        <f t="shared" ref="H11:H26" si="1">E11*G11</f>
        <v>0</v>
      </c>
    </row>
    <row r="12" spans="1:15" x14ac:dyDescent="0.3">
      <c r="B12" s="29" t="s">
        <v>35</v>
      </c>
      <c r="F12" s="26"/>
      <c r="G12" s="30"/>
      <c r="H12" s="32">
        <f t="shared" si="1"/>
        <v>0</v>
      </c>
    </row>
    <row r="13" spans="1:15" x14ac:dyDescent="0.3">
      <c r="C13" s="29" t="s">
        <v>63</v>
      </c>
      <c r="F13" s="26"/>
      <c r="G13" s="30"/>
      <c r="H13" s="32">
        <f t="shared" si="1"/>
        <v>0</v>
      </c>
    </row>
    <row r="14" spans="1:15" x14ac:dyDescent="0.3">
      <c r="D14" s="29" t="s">
        <v>61</v>
      </c>
      <c r="E14" s="29">
        <v>1</v>
      </c>
      <c r="F14" s="26" t="s">
        <v>36</v>
      </c>
      <c r="G14" s="30">
        <v>750</v>
      </c>
      <c r="H14" s="32">
        <f t="shared" si="1"/>
        <v>750</v>
      </c>
    </row>
    <row r="15" spans="1:15" x14ac:dyDescent="0.3">
      <c r="D15" s="3" t="s">
        <v>80</v>
      </c>
      <c r="F15" s="26"/>
      <c r="G15" s="30"/>
      <c r="H15" s="32">
        <f t="shared" si="1"/>
        <v>0</v>
      </c>
    </row>
    <row r="16" spans="1:15" x14ac:dyDescent="0.3">
      <c r="D16" s="38" t="s">
        <v>64</v>
      </c>
      <c r="E16" s="29">
        <v>1</v>
      </c>
      <c r="F16" s="26" t="s">
        <v>34</v>
      </c>
      <c r="G16" s="30">
        <v>100</v>
      </c>
      <c r="H16" s="32">
        <f t="shared" si="1"/>
        <v>100</v>
      </c>
    </row>
    <row r="17" spans="1:9" x14ac:dyDescent="0.3">
      <c r="D17" s="29" t="s">
        <v>31</v>
      </c>
      <c r="E17" s="29">
        <v>2</v>
      </c>
      <c r="F17" s="26" t="s">
        <v>32</v>
      </c>
      <c r="G17" s="30">
        <f>VLOOKUP($A$4,zone_lu,4)</f>
        <v>58.866228829999997</v>
      </c>
      <c r="H17" s="32">
        <f t="shared" si="1"/>
        <v>117.73245765999999</v>
      </c>
    </row>
    <row r="18" spans="1:9" x14ac:dyDescent="0.3">
      <c r="C18" s="25" t="s">
        <v>74</v>
      </c>
      <c r="F18" s="26"/>
      <c r="G18" s="30"/>
      <c r="H18" s="32">
        <f t="shared" si="1"/>
        <v>0</v>
      </c>
    </row>
    <row r="19" spans="1:9" x14ac:dyDescent="0.3">
      <c r="D19" s="25" t="s">
        <v>75</v>
      </c>
      <c r="F19" s="26"/>
      <c r="G19" s="30"/>
      <c r="H19" s="31" t="s">
        <v>28</v>
      </c>
    </row>
    <row r="20" spans="1:9" x14ac:dyDescent="0.3">
      <c r="D20" s="25" t="s">
        <v>76</v>
      </c>
      <c r="F20" s="26"/>
      <c r="G20" s="30"/>
      <c r="H20" s="31" t="s">
        <v>58</v>
      </c>
    </row>
    <row r="21" spans="1:9" x14ac:dyDescent="0.3">
      <c r="D21" s="25" t="s">
        <v>77</v>
      </c>
      <c r="F21" s="26"/>
      <c r="G21" s="30"/>
      <c r="H21" s="31" t="s">
        <v>28</v>
      </c>
    </row>
    <row r="22" spans="1:9" x14ac:dyDescent="0.3">
      <c r="D22" s="25" t="s">
        <v>31</v>
      </c>
      <c r="F22" s="26"/>
      <c r="G22" s="30"/>
      <c r="H22" s="31" t="s">
        <v>28</v>
      </c>
    </row>
    <row r="23" spans="1:9" x14ac:dyDescent="0.3">
      <c r="E23" s="34"/>
      <c r="F23" s="35"/>
      <c r="G23" s="36"/>
      <c r="H23" s="37">
        <f>SUBTOTAL(9,H12:H22)</f>
        <v>967.73245766000002</v>
      </c>
    </row>
    <row r="24" spans="1:9" x14ac:dyDescent="0.3">
      <c r="E24" s="39"/>
      <c r="F24" s="40"/>
      <c r="G24" s="41"/>
      <c r="H24" s="42"/>
    </row>
    <row r="25" spans="1:9" x14ac:dyDescent="0.3">
      <c r="C25" s="29" t="s">
        <v>38</v>
      </c>
      <c r="E25" s="39"/>
      <c r="F25" s="40"/>
      <c r="G25" s="41"/>
      <c r="H25" s="42">
        <f>SUBTOTAL(9,H6:H24)</f>
        <v>1135.46491532</v>
      </c>
    </row>
    <row r="26" spans="1:9" x14ac:dyDescent="0.3">
      <c r="F26" s="26"/>
      <c r="G26" s="30"/>
      <c r="H26" s="32">
        <f t="shared" si="1"/>
        <v>0</v>
      </c>
    </row>
    <row r="27" spans="1:9" x14ac:dyDescent="0.3">
      <c r="B27" s="29" t="s">
        <v>62</v>
      </c>
      <c r="E27" s="43">
        <f>VLOOKUP($A$4,zone_lu,8)</f>
        <v>0.18</v>
      </c>
      <c r="F27" s="26"/>
      <c r="G27" s="30"/>
      <c r="H27" s="32">
        <f>ROUND(H25*E27,0)</f>
        <v>204</v>
      </c>
    </row>
    <row r="28" spans="1:9" x14ac:dyDescent="0.3">
      <c r="F28" s="26"/>
      <c r="G28" s="30"/>
      <c r="H28" s="32">
        <f t="shared" ref="H28:H30" si="2">E28*G28</f>
        <v>0</v>
      </c>
    </row>
    <row r="29" spans="1:9" ht="15" thickBot="1" x14ac:dyDescent="0.35">
      <c r="B29" s="44" t="s">
        <v>39</v>
      </c>
      <c r="C29" s="44"/>
      <c r="D29" s="44"/>
      <c r="E29" s="44"/>
      <c r="F29" s="45"/>
      <c r="G29" s="46"/>
      <c r="H29" s="47">
        <f>SUBTOTAL(9,H6:H28)</f>
        <v>1339.46491532</v>
      </c>
    </row>
    <row r="30" spans="1:9" ht="15" thickTop="1" x14ac:dyDescent="0.3">
      <c r="E30" s="43"/>
      <c r="F30" s="26"/>
      <c r="G30" s="30"/>
      <c r="H30" s="32">
        <f t="shared" si="2"/>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B3:I9"/>
  <sheetViews>
    <sheetView showGridLines="0" zoomScale="90" zoomScaleNormal="90" workbookViewId="0">
      <selection activeCell="B3" sqref="B3"/>
    </sheetView>
  </sheetViews>
  <sheetFormatPr defaultColWidth="9.109375" defaultRowHeight="14.4" x14ac:dyDescent="0.3"/>
  <cols>
    <col min="1" max="2" width="9.109375" style="25"/>
    <col min="3" max="3" width="39" style="25" customWidth="1"/>
    <col min="4" max="16384" width="9.109375" style="25"/>
  </cols>
  <sheetData>
    <row r="3" spans="2:9" x14ac:dyDescent="0.3">
      <c r="B3" s="25" t="s">
        <v>49</v>
      </c>
      <c r="E3" s="25" t="s">
        <v>31</v>
      </c>
      <c r="F3" s="25" t="s">
        <v>50</v>
      </c>
      <c r="G3" s="25" t="s">
        <v>51</v>
      </c>
      <c r="H3" s="25" t="s">
        <v>52</v>
      </c>
      <c r="I3" s="25" t="s">
        <v>65</v>
      </c>
    </row>
    <row r="4" spans="2:9" x14ac:dyDescent="0.3">
      <c r="B4" s="25">
        <v>3</v>
      </c>
      <c r="C4" s="25" t="s">
        <v>53</v>
      </c>
      <c r="E4" s="53">
        <v>58.866228829999997</v>
      </c>
      <c r="F4" s="54">
        <v>0.15</v>
      </c>
      <c r="G4" s="54">
        <v>0.12</v>
      </c>
      <c r="H4" s="54">
        <v>0.1</v>
      </c>
      <c r="I4" s="54">
        <v>0.18</v>
      </c>
    </row>
    <row r="5" spans="2:9" x14ac:dyDescent="0.3">
      <c r="B5" s="25">
        <v>4</v>
      </c>
      <c r="C5" s="25" t="s">
        <v>53</v>
      </c>
      <c r="E5" s="53">
        <v>58.866228829999997</v>
      </c>
      <c r="F5" s="54">
        <v>0.15</v>
      </c>
      <c r="G5" s="54">
        <v>0.12</v>
      </c>
      <c r="H5" s="54">
        <v>0.1</v>
      </c>
      <c r="I5" s="54">
        <v>0.18</v>
      </c>
    </row>
    <row r="6" spans="2:9" x14ac:dyDescent="0.3">
      <c r="B6" s="25">
        <v>6</v>
      </c>
      <c r="C6" s="25" t="s">
        <v>53</v>
      </c>
      <c r="E6" s="53">
        <v>58.866228829999997</v>
      </c>
      <c r="F6" s="54">
        <v>0.15</v>
      </c>
      <c r="G6" s="54">
        <v>0.12</v>
      </c>
      <c r="H6" s="54">
        <v>0.1</v>
      </c>
      <c r="I6" s="54">
        <v>0.18</v>
      </c>
    </row>
    <row r="7" spans="2:9" x14ac:dyDescent="0.3">
      <c r="B7" s="25">
        <v>9</v>
      </c>
      <c r="C7" s="25" t="s">
        <v>53</v>
      </c>
      <c r="E7" s="53">
        <v>58.866228829999997</v>
      </c>
      <c r="F7" s="54">
        <v>0.15</v>
      </c>
      <c r="G7" s="54">
        <v>0.12</v>
      </c>
      <c r="H7" s="54">
        <v>0.1</v>
      </c>
      <c r="I7" s="54">
        <v>0.18</v>
      </c>
    </row>
    <row r="8" spans="2:9" x14ac:dyDescent="0.3">
      <c r="B8" s="25">
        <v>10</v>
      </c>
      <c r="C8" s="25" t="s">
        <v>53</v>
      </c>
      <c r="E8" s="53">
        <v>58.866228829999997</v>
      </c>
      <c r="F8" s="54">
        <v>0.15</v>
      </c>
      <c r="G8" s="54">
        <v>0.12</v>
      </c>
      <c r="H8" s="54">
        <v>0.1</v>
      </c>
      <c r="I8" s="54">
        <v>0.18</v>
      </c>
    </row>
    <row r="9" spans="2:9" x14ac:dyDescent="0.3">
      <c r="B9" s="25">
        <v>12</v>
      </c>
      <c r="C9" s="25" t="s">
        <v>53</v>
      </c>
      <c r="E9" s="53">
        <v>58.866228829999997</v>
      </c>
      <c r="F9" s="54">
        <v>0.15</v>
      </c>
      <c r="G9" s="54">
        <v>0.12</v>
      </c>
      <c r="H9" s="54">
        <v>0.1</v>
      </c>
      <c r="I9" s="54">
        <v>0.18</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4"/>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6</v>
      </c>
      <c r="B4" s="58"/>
      <c r="C4" s="58"/>
    </row>
    <row r="5" spans="1:15" x14ac:dyDescent="0.3">
      <c r="F5" s="26"/>
      <c r="G5" s="30"/>
      <c r="H5" s="33"/>
    </row>
    <row r="6" spans="1:15" x14ac:dyDescent="0.3">
      <c r="B6" s="29" t="s">
        <v>30</v>
      </c>
      <c r="F6" s="26"/>
      <c r="G6" s="30"/>
      <c r="H6" s="33"/>
    </row>
    <row r="7" spans="1:15" x14ac:dyDescent="0.3">
      <c r="C7" s="29" t="s">
        <v>41</v>
      </c>
      <c r="F7" s="26"/>
      <c r="G7" s="30"/>
      <c r="H7" s="33"/>
    </row>
    <row r="8" spans="1:15" x14ac:dyDescent="0.3">
      <c r="D8" s="29" t="s">
        <v>31</v>
      </c>
      <c r="E8" s="29">
        <v>2</v>
      </c>
      <c r="F8" s="26" t="s">
        <v>32</v>
      </c>
      <c r="G8" s="30">
        <f>VLOOKUP($A$4,zone_lu,4)</f>
        <v>58.866228829999997</v>
      </c>
      <c r="H8" s="32">
        <f>E8*G8</f>
        <v>117.73245765999999</v>
      </c>
    </row>
    <row r="9" spans="1:15" x14ac:dyDescent="0.3">
      <c r="D9" s="29" t="s">
        <v>33</v>
      </c>
      <c r="E9" s="29">
        <v>1</v>
      </c>
      <c r="F9" s="26" t="s">
        <v>34</v>
      </c>
      <c r="G9" s="30">
        <v>50</v>
      </c>
      <c r="H9" s="32">
        <f t="shared" ref="H9" si="0">E9*G9</f>
        <v>50</v>
      </c>
    </row>
    <row r="10" spans="1:15" x14ac:dyDescent="0.3">
      <c r="E10" s="34"/>
      <c r="F10" s="35"/>
      <c r="G10" s="36"/>
      <c r="H10" s="37">
        <f>SUBTOTAL(9,H6:H9)</f>
        <v>167.73245765999999</v>
      </c>
    </row>
    <row r="11" spans="1:15" x14ac:dyDescent="0.3">
      <c r="F11" s="26"/>
      <c r="G11" s="30"/>
      <c r="H11" s="32">
        <f t="shared" ref="H11:H26" si="1">E11*G11</f>
        <v>0</v>
      </c>
    </row>
    <row r="12" spans="1:15" x14ac:dyDescent="0.3">
      <c r="B12" s="29" t="s">
        <v>35</v>
      </c>
      <c r="F12" s="26"/>
      <c r="G12" s="30"/>
      <c r="H12" s="32">
        <f t="shared" si="1"/>
        <v>0</v>
      </c>
    </row>
    <row r="13" spans="1:15" x14ac:dyDescent="0.3">
      <c r="C13" s="29" t="s">
        <v>63</v>
      </c>
      <c r="F13" s="26"/>
      <c r="G13" s="30"/>
      <c r="H13" s="32">
        <f t="shared" si="1"/>
        <v>0</v>
      </c>
    </row>
    <row r="14" spans="1:15" x14ac:dyDescent="0.3">
      <c r="D14" s="29" t="s">
        <v>59</v>
      </c>
      <c r="E14" s="29">
        <v>1</v>
      </c>
      <c r="F14" s="26" t="s">
        <v>36</v>
      </c>
      <c r="G14" s="30">
        <v>1100</v>
      </c>
      <c r="H14" s="32">
        <f t="shared" si="1"/>
        <v>1100</v>
      </c>
    </row>
    <row r="15" spans="1:15" x14ac:dyDescent="0.3">
      <c r="D15" s="4" t="s">
        <v>43</v>
      </c>
      <c r="F15" s="26"/>
      <c r="G15" s="30"/>
      <c r="H15" s="32">
        <f t="shared" si="1"/>
        <v>0</v>
      </c>
    </row>
    <row r="16" spans="1:15" x14ac:dyDescent="0.3">
      <c r="D16" s="38" t="s">
        <v>64</v>
      </c>
      <c r="E16" s="29">
        <v>1</v>
      </c>
      <c r="F16" s="26" t="s">
        <v>34</v>
      </c>
      <c r="G16" s="30">
        <v>100</v>
      </c>
      <c r="H16" s="32">
        <f t="shared" si="1"/>
        <v>100</v>
      </c>
    </row>
    <row r="17" spans="1:9" x14ac:dyDescent="0.3">
      <c r="D17" s="29" t="s">
        <v>31</v>
      </c>
      <c r="E17" s="29">
        <v>2</v>
      </c>
      <c r="F17" s="26" t="s">
        <v>32</v>
      </c>
      <c r="G17" s="30">
        <f>VLOOKUP($A$4,zone_lu,4)</f>
        <v>58.866228829999997</v>
      </c>
      <c r="H17" s="32">
        <f t="shared" si="1"/>
        <v>117.73245765999999</v>
      </c>
    </row>
    <row r="18" spans="1:9" x14ac:dyDescent="0.3">
      <c r="C18" s="25" t="s">
        <v>74</v>
      </c>
      <c r="F18" s="26"/>
      <c r="G18" s="30"/>
      <c r="H18" s="32">
        <f t="shared" si="1"/>
        <v>0</v>
      </c>
    </row>
    <row r="19" spans="1:9" x14ac:dyDescent="0.3">
      <c r="D19" s="25" t="s">
        <v>75</v>
      </c>
      <c r="E19" s="25">
        <v>1</v>
      </c>
      <c r="F19" s="26" t="s">
        <v>36</v>
      </c>
      <c r="G19" s="27">
        <v>125</v>
      </c>
      <c r="H19" s="28">
        <f t="shared" si="1"/>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1"/>
        <v>117.73245765999999</v>
      </c>
    </row>
    <row r="23" spans="1:9" x14ac:dyDescent="0.3">
      <c r="E23" s="34"/>
      <c r="F23" s="35"/>
      <c r="G23" s="36"/>
      <c r="H23" s="37">
        <f>SUBTOTAL(9,H12:H22)</f>
        <v>1560.4649153199998</v>
      </c>
    </row>
    <row r="24" spans="1:9" x14ac:dyDescent="0.3">
      <c r="E24" s="39"/>
      <c r="F24" s="40"/>
      <c r="G24" s="41"/>
      <c r="H24" s="42"/>
    </row>
    <row r="25" spans="1:9" x14ac:dyDescent="0.3">
      <c r="C25" s="29" t="s">
        <v>38</v>
      </c>
      <c r="E25" s="39"/>
      <c r="F25" s="40"/>
      <c r="G25" s="41"/>
      <c r="H25" s="42">
        <f>SUBTOTAL(9,H6:H24)</f>
        <v>1728.1973729799997</v>
      </c>
    </row>
    <row r="26" spans="1:9" x14ac:dyDescent="0.3">
      <c r="F26" s="26"/>
      <c r="G26" s="30"/>
      <c r="H26" s="32">
        <f t="shared" si="1"/>
        <v>0</v>
      </c>
    </row>
    <row r="27" spans="1:9" x14ac:dyDescent="0.3">
      <c r="B27" s="29" t="s">
        <v>62</v>
      </c>
      <c r="E27" s="43">
        <f>VLOOKUP($A$4,zone_lu,8)</f>
        <v>0.18</v>
      </c>
      <c r="F27" s="26"/>
      <c r="G27" s="30"/>
      <c r="H27" s="32">
        <f>ROUND(H25*E27,0)</f>
        <v>311</v>
      </c>
    </row>
    <row r="28" spans="1:9" x14ac:dyDescent="0.3">
      <c r="F28" s="26"/>
      <c r="G28" s="30"/>
      <c r="H28" s="32">
        <f t="shared" ref="H28:H30" si="2">E28*G28</f>
        <v>0</v>
      </c>
    </row>
    <row r="29" spans="1:9" ht="15" thickBot="1" x14ac:dyDescent="0.35">
      <c r="B29" s="44" t="s">
        <v>39</v>
      </c>
      <c r="C29" s="44"/>
      <c r="D29" s="44"/>
      <c r="E29" s="44"/>
      <c r="F29" s="45"/>
      <c r="G29" s="46"/>
      <c r="H29" s="47">
        <f>SUBTOTAL(9,H6:H28)</f>
        <v>2039.1973729799997</v>
      </c>
    </row>
    <row r="30" spans="1:9" ht="15" thickTop="1" x14ac:dyDescent="0.3">
      <c r="E30" s="43"/>
      <c r="F30" s="26"/>
      <c r="G30" s="30"/>
      <c r="H30" s="32">
        <f t="shared" si="2"/>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5"/>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6</v>
      </c>
      <c r="B4" s="58"/>
      <c r="C4" s="58"/>
    </row>
    <row r="5" spans="1:15" x14ac:dyDescent="0.3">
      <c r="F5" s="26"/>
      <c r="G5" s="30"/>
      <c r="H5" s="33"/>
    </row>
    <row r="6" spans="1:15" x14ac:dyDescent="0.3">
      <c r="B6" s="29" t="s">
        <v>30</v>
      </c>
      <c r="F6" s="26"/>
      <c r="G6" s="30"/>
      <c r="H6" s="33"/>
    </row>
    <row r="7" spans="1:15" x14ac:dyDescent="0.3">
      <c r="C7" s="29" t="s">
        <v>41</v>
      </c>
      <c r="F7" s="26"/>
      <c r="G7" s="30"/>
      <c r="H7" s="33"/>
    </row>
    <row r="8" spans="1:15" x14ac:dyDescent="0.3">
      <c r="D8" s="29" t="s">
        <v>31</v>
      </c>
      <c r="E8" s="29">
        <v>2</v>
      </c>
      <c r="F8" s="26" t="s">
        <v>32</v>
      </c>
      <c r="G8" s="30">
        <f>VLOOKUP($A$4,zone_lu,4)</f>
        <v>58.866228829999997</v>
      </c>
      <c r="H8" s="32">
        <f>E8*G8</f>
        <v>117.73245765999999</v>
      </c>
    </row>
    <row r="9" spans="1:15" x14ac:dyDescent="0.3">
      <c r="D9" s="29" t="s">
        <v>33</v>
      </c>
      <c r="E9" s="29">
        <v>1</v>
      </c>
      <c r="F9" s="26" t="s">
        <v>34</v>
      </c>
      <c r="G9" s="30">
        <v>50</v>
      </c>
      <c r="H9" s="32">
        <f t="shared" ref="H9" si="0">E9*G9</f>
        <v>50</v>
      </c>
    </row>
    <row r="10" spans="1:15" x14ac:dyDescent="0.3">
      <c r="E10" s="34"/>
      <c r="F10" s="35"/>
      <c r="G10" s="36"/>
      <c r="H10" s="37">
        <f>SUBTOTAL(9,H6:H9)</f>
        <v>167.73245765999999</v>
      </c>
    </row>
    <row r="11" spans="1:15" x14ac:dyDescent="0.3">
      <c r="F11" s="26"/>
      <c r="G11" s="30"/>
      <c r="H11" s="32">
        <f t="shared" ref="H11:H26" si="1">E11*G11</f>
        <v>0</v>
      </c>
    </row>
    <row r="12" spans="1:15" x14ac:dyDescent="0.3">
      <c r="B12" s="29" t="s">
        <v>35</v>
      </c>
      <c r="F12" s="26"/>
      <c r="G12" s="30"/>
      <c r="H12" s="32">
        <f t="shared" si="1"/>
        <v>0</v>
      </c>
    </row>
    <row r="13" spans="1:15" x14ac:dyDescent="0.3">
      <c r="C13" s="29" t="s">
        <v>63</v>
      </c>
      <c r="F13" s="26"/>
      <c r="G13" s="30"/>
      <c r="H13" s="32">
        <f t="shared" si="1"/>
        <v>0</v>
      </c>
    </row>
    <row r="14" spans="1:15" x14ac:dyDescent="0.3">
      <c r="D14" s="29" t="s">
        <v>61</v>
      </c>
      <c r="E14" s="29">
        <v>1</v>
      </c>
      <c r="F14" s="26" t="s">
        <v>36</v>
      </c>
      <c r="G14" s="30">
        <v>950</v>
      </c>
      <c r="H14" s="32">
        <f t="shared" si="1"/>
        <v>950</v>
      </c>
    </row>
    <row r="15" spans="1:15" x14ac:dyDescent="0.3">
      <c r="D15" s="3" t="s">
        <v>42</v>
      </c>
      <c r="F15" s="26"/>
      <c r="G15" s="30"/>
      <c r="H15" s="32">
        <f t="shared" si="1"/>
        <v>0</v>
      </c>
    </row>
    <row r="16" spans="1:15" x14ac:dyDescent="0.3">
      <c r="D16" s="38" t="s">
        <v>64</v>
      </c>
      <c r="E16" s="29">
        <v>1</v>
      </c>
      <c r="F16" s="26" t="s">
        <v>34</v>
      </c>
      <c r="G16" s="30">
        <v>100</v>
      </c>
      <c r="H16" s="32">
        <f t="shared" si="1"/>
        <v>100</v>
      </c>
    </row>
    <row r="17" spans="1:9" x14ac:dyDescent="0.3">
      <c r="D17" s="29" t="s">
        <v>31</v>
      </c>
      <c r="E17" s="29">
        <v>2</v>
      </c>
      <c r="F17" s="26" t="s">
        <v>32</v>
      </c>
      <c r="G17" s="30">
        <f>VLOOKUP($A$4,zone_lu,4)</f>
        <v>58.866228829999997</v>
      </c>
      <c r="H17" s="32">
        <f t="shared" si="1"/>
        <v>117.73245765999999</v>
      </c>
    </row>
    <row r="18" spans="1:9" x14ac:dyDescent="0.3">
      <c r="C18" s="25" t="s">
        <v>74</v>
      </c>
      <c r="F18" s="26"/>
      <c r="G18" s="30"/>
      <c r="H18" s="32">
        <f t="shared" si="1"/>
        <v>0</v>
      </c>
    </row>
    <row r="19" spans="1:9" x14ac:dyDescent="0.3">
      <c r="D19" s="25" t="s">
        <v>75</v>
      </c>
      <c r="E19" s="25">
        <v>1</v>
      </c>
      <c r="F19" s="26" t="s">
        <v>36</v>
      </c>
      <c r="G19" s="27">
        <v>125</v>
      </c>
      <c r="H19" s="28">
        <f t="shared" si="1"/>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1"/>
        <v>117.73245765999999</v>
      </c>
    </row>
    <row r="23" spans="1:9" x14ac:dyDescent="0.3">
      <c r="E23" s="34"/>
      <c r="F23" s="35"/>
      <c r="G23" s="36"/>
      <c r="H23" s="37">
        <f>SUBTOTAL(9,H12:H22)</f>
        <v>1410.4649153199998</v>
      </c>
    </row>
    <row r="24" spans="1:9" x14ac:dyDescent="0.3">
      <c r="E24" s="39"/>
      <c r="F24" s="40"/>
      <c r="G24" s="41"/>
      <c r="H24" s="42"/>
    </row>
    <row r="25" spans="1:9" x14ac:dyDescent="0.3">
      <c r="C25" s="29" t="s">
        <v>38</v>
      </c>
      <c r="E25" s="39"/>
      <c r="F25" s="40"/>
      <c r="G25" s="41"/>
      <c r="H25" s="42">
        <f>SUBTOTAL(9,H6:H24)</f>
        <v>1578.1973729799997</v>
      </c>
    </row>
    <row r="26" spans="1:9" x14ac:dyDescent="0.3">
      <c r="F26" s="26"/>
      <c r="G26" s="30"/>
      <c r="H26" s="32">
        <f t="shared" si="1"/>
        <v>0</v>
      </c>
    </row>
    <row r="27" spans="1:9" x14ac:dyDescent="0.3">
      <c r="B27" s="29" t="s">
        <v>62</v>
      </c>
      <c r="E27" s="43">
        <f>VLOOKUP($A$4,zone_lu,8)</f>
        <v>0.18</v>
      </c>
      <c r="F27" s="26"/>
      <c r="G27" s="30"/>
      <c r="H27" s="32">
        <f>ROUND(H25*E27,0)</f>
        <v>284</v>
      </c>
    </row>
    <row r="28" spans="1:9" x14ac:dyDescent="0.3">
      <c r="F28" s="26"/>
      <c r="G28" s="30"/>
      <c r="H28" s="32">
        <f t="shared" ref="H28:H30" si="2">E28*G28</f>
        <v>0</v>
      </c>
    </row>
    <row r="29" spans="1:9" ht="15" thickBot="1" x14ac:dyDescent="0.35">
      <c r="B29" s="44" t="s">
        <v>39</v>
      </c>
      <c r="C29" s="44"/>
      <c r="D29" s="44"/>
      <c r="E29" s="44"/>
      <c r="F29" s="45"/>
      <c r="G29" s="46"/>
      <c r="H29" s="47">
        <f>SUBTOTAL(9,H6:H28)</f>
        <v>1862.1973729799997</v>
      </c>
    </row>
    <row r="30" spans="1:9" ht="15" thickTop="1" x14ac:dyDescent="0.3">
      <c r="E30" s="43"/>
      <c r="F30" s="26"/>
      <c r="G30" s="30"/>
      <c r="H30" s="32">
        <f t="shared" si="2"/>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6"/>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9</v>
      </c>
      <c r="B4" s="58"/>
      <c r="C4" s="58"/>
    </row>
    <row r="5" spans="1:15" x14ac:dyDescent="0.3">
      <c r="F5" s="26"/>
      <c r="G5" s="30"/>
      <c r="H5" s="33"/>
    </row>
    <row r="6" spans="1:15" x14ac:dyDescent="0.3">
      <c r="B6" s="29" t="s">
        <v>30</v>
      </c>
      <c r="F6" s="26"/>
      <c r="G6" s="30"/>
      <c r="H6" s="33"/>
    </row>
    <row r="7" spans="1:15" x14ac:dyDescent="0.3">
      <c r="C7" s="29" t="s">
        <v>41</v>
      </c>
      <c r="F7" s="26"/>
      <c r="G7" s="30"/>
      <c r="H7" s="31" t="s">
        <v>58</v>
      </c>
    </row>
    <row r="8" spans="1:15" x14ac:dyDescent="0.3">
      <c r="D8" s="29" t="s">
        <v>31</v>
      </c>
      <c r="F8" s="26"/>
      <c r="G8" s="30"/>
      <c r="H8" s="32"/>
    </row>
    <row r="9" spans="1:15" x14ac:dyDescent="0.3">
      <c r="D9" s="29" t="s">
        <v>33</v>
      </c>
      <c r="F9" s="26"/>
      <c r="G9" s="32"/>
      <c r="H9" s="32"/>
    </row>
    <row r="10" spans="1:15" x14ac:dyDescent="0.3">
      <c r="E10" s="34"/>
      <c r="F10" s="35"/>
      <c r="G10" s="36"/>
      <c r="H10" s="37">
        <f>SUBTOTAL(9,H6:H9)</f>
        <v>0</v>
      </c>
    </row>
    <row r="11" spans="1:15" x14ac:dyDescent="0.3">
      <c r="F11" s="26"/>
      <c r="G11" s="30"/>
      <c r="H11" s="32">
        <f t="shared" ref="H11:H26" si="0">E11*G11</f>
        <v>0</v>
      </c>
    </row>
    <row r="12" spans="1:15" x14ac:dyDescent="0.3">
      <c r="B12" s="29" t="s">
        <v>35</v>
      </c>
      <c r="F12" s="26"/>
      <c r="G12" s="30"/>
      <c r="H12" s="32">
        <f t="shared" si="0"/>
        <v>0</v>
      </c>
    </row>
    <row r="13" spans="1:15" x14ac:dyDescent="0.3">
      <c r="C13" s="29" t="s">
        <v>63</v>
      </c>
      <c r="F13" s="26"/>
      <c r="G13" s="30"/>
      <c r="H13" s="32">
        <f t="shared" si="0"/>
        <v>0</v>
      </c>
    </row>
    <row r="14" spans="1:15" x14ac:dyDescent="0.3">
      <c r="D14" s="29" t="s">
        <v>61</v>
      </c>
      <c r="E14" s="29">
        <v>1</v>
      </c>
      <c r="F14" s="26" t="s">
        <v>36</v>
      </c>
      <c r="G14" s="30">
        <v>750</v>
      </c>
      <c r="H14" s="32">
        <f t="shared" si="0"/>
        <v>750</v>
      </c>
    </row>
    <row r="15" spans="1:15" x14ac:dyDescent="0.3">
      <c r="D15" s="3" t="s">
        <v>80</v>
      </c>
      <c r="F15" s="26"/>
      <c r="G15" s="30"/>
      <c r="H15" s="32">
        <f t="shared" si="0"/>
        <v>0</v>
      </c>
    </row>
    <row r="16" spans="1:15" x14ac:dyDescent="0.3">
      <c r="D16" s="38" t="s">
        <v>64</v>
      </c>
      <c r="E16" s="29">
        <v>1</v>
      </c>
      <c r="F16" s="26" t="s">
        <v>34</v>
      </c>
      <c r="G16" s="30">
        <v>100</v>
      </c>
      <c r="H16" s="32">
        <f t="shared" si="0"/>
        <v>100</v>
      </c>
    </row>
    <row r="17" spans="1:9" x14ac:dyDescent="0.3">
      <c r="D17" s="29" t="s">
        <v>31</v>
      </c>
      <c r="E17" s="29">
        <v>2</v>
      </c>
      <c r="F17" s="26" t="s">
        <v>32</v>
      </c>
      <c r="G17" s="30">
        <f>VLOOKUP($A$4,zone_lu,4)</f>
        <v>58.866228829999997</v>
      </c>
      <c r="H17" s="32">
        <f t="shared" si="0"/>
        <v>117.73245765999999</v>
      </c>
    </row>
    <row r="18" spans="1:9" x14ac:dyDescent="0.3">
      <c r="C18" s="25" t="s">
        <v>74</v>
      </c>
      <c r="F18" s="26"/>
      <c r="G18" s="30"/>
      <c r="H18" s="32">
        <f t="shared" si="0"/>
        <v>0</v>
      </c>
    </row>
    <row r="19" spans="1:9" x14ac:dyDescent="0.3">
      <c r="D19" s="25" t="s">
        <v>75</v>
      </c>
      <c r="E19" s="25">
        <v>1</v>
      </c>
      <c r="F19" s="26" t="s">
        <v>36</v>
      </c>
      <c r="G19" s="27">
        <v>75</v>
      </c>
      <c r="H19" s="28">
        <f t="shared" si="0"/>
        <v>75</v>
      </c>
    </row>
    <row r="20" spans="1:9" x14ac:dyDescent="0.3">
      <c r="D20" s="25" t="s">
        <v>76</v>
      </c>
      <c r="F20" s="26"/>
      <c r="G20" s="30"/>
      <c r="H20" s="31" t="s">
        <v>58</v>
      </c>
    </row>
    <row r="21" spans="1:9" x14ac:dyDescent="0.3">
      <c r="D21" s="25" t="s">
        <v>77</v>
      </c>
      <c r="E21" s="25">
        <v>50</v>
      </c>
      <c r="F21" s="26" t="s">
        <v>78</v>
      </c>
      <c r="G21" s="27">
        <v>3</v>
      </c>
      <c r="H21" s="28">
        <f t="shared" si="0"/>
        <v>150</v>
      </c>
    </row>
    <row r="22" spans="1:9" x14ac:dyDescent="0.3">
      <c r="D22" s="25" t="s">
        <v>31</v>
      </c>
      <c r="E22" s="29">
        <v>6</v>
      </c>
      <c r="F22" s="26" t="s">
        <v>32</v>
      </c>
      <c r="G22" s="30">
        <f>VLOOKUP($A$4,zone_lu,4)</f>
        <v>58.866228829999997</v>
      </c>
      <c r="H22" s="32">
        <f t="shared" si="0"/>
        <v>353.19737297999995</v>
      </c>
    </row>
    <row r="23" spans="1:9" x14ac:dyDescent="0.3">
      <c r="E23" s="34"/>
      <c r="F23" s="35"/>
      <c r="G23" s="36"/>
      <c r="H23" s="37">
        <f>SUBTOTAL(9,H12:H22)</f>
        <v>1545.9298306399999</v>
      </c>
    </row>
    <row r="24" spans="1:9" x14ac:dyDescent="0.3">
      <c r="E24" s="39"/>
      <c r="F24" s="40"/>
      <c r="G24" s="41"/>
      <c r="H24" s="42"/>
    </row>
    <row r="25" spans="1:9" x14ac:dyDescent="0.3">
      <c r="C25" s="29" t="s">
        <v>38</v>
      </c>
      <c r="E25" s="39"/>
      <c r="F25" s="40"/>
      <c r="G25" s="41"/>
      <c r="H25" s="42">
        <f>SUBTOTAL(9,H6:H24)</f>
        <v>1545.9298306399999</v>
      </c>
    </row>
    <row r="26" spans="1:9" x14ac:dyDescent="0.3">
      <c r="F26" s="26"/>
      <c r="G26" s="30"/>
      <c r="H26" s="32">
        <f t="shared" si="0"/>
        <v>0</v>
      </c>
    </row>
    <row r="27" spans="1:9" x14ac:dyDescent="0.3">
      <c r="B27" s="29" t="s">
        <v>62</v>
      </c>
      <c r="E27" s="43">
        <f>VLOOKUP($A$4,zone_lu,8)</f>
        <v>0.18</v>
      </c>
      <c r="F27" s="26"/>
      <c r="G27" s="30"/>
      <c r="H27" s="32">
        <f>ROUND(H25*E27,0)</f>
        <v>278</v>
      </c>
    </row>
    <row r="28" spans="1:9" x14ac:dyDescent="0.3">
      <c r="F28" s="26"/>
      <c r="G28" s="30"/>
      <c r="H28" s="32">
        <f t="shared" ref="H28:H30" si="1">E28*G28</f>
        <v>0</v>
      </c>
    </row>
    <row r="29" spans="1:9" ht="15" thickBot="1" x14ac:dyDescent="0.35">
      <c r="B29" s="44" t="s">
        <v>39</v>
      </c>
      <c r="C29" s="44"/>
      <c r="D29" s="44"/>
      <c r="E29" s="44"/>
      <c r="F29" s="45"/>
      <c r="G29" s="46"/>
      <c r="H29" s="47">
        <f>SUBTOTAL(9,H6:H28)</f>
        <v>1823.9298306399999</v>
      </c>
    </row>
    <row r="30" spans="1:9" ht="15" thickTop="1" x14ac:dyDescent="0.3">
      <c r="E30" s="43"/>
      <c r="F30" s="26"/>
      <c r="G30" s="30"/>
      <c r="H30" s="32">
        <f t="shared" si="1"/>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7"/>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9</v>
      </c>
      <c r="B4" s="58"/>
      <c r="C4" s="58"/>
    </row>
    <row r="5" spans="1:15" x14ac:dyDescent="0.3">
      <c r="F5" s="26"/>
      <c r="G5" s="30"/>
      <c r="H5" s="33"/>
    </row>
    <row r="6" spans="1:15" x14ac:dyDescent="0.3">
      <c r="B6" s="29" t="s">
        <v>30</v>
      </c>
      <c r="F6" s="26"/>
      <c r="G6" s="30"/>
      <c r="H6" s="33"/>
    </row>
    <row r="7" spans="1:15" x14ac:dyDescent="0.3">
      <c r="C7" s="29" t="s">
        <v>41</v>
      </c>
      <c r="F7" s="26"/>
      <c r="G7" s="30"/>
      <c r="H7" s="31" t="s">
        <v>58</v>
      </c>
    </row>
    <row r="8" spans="1:15" x14ac:dyDescent="0.3">
      <c r="D8" s="29" t="s">
        <v>31</v>
      </c>
      <c r="F8" s="26"/>
      <c r="G8" s="30"/>
      <c r="H8" s="32"/>
    </row>
    <row r="9" spans="1:15" x14ac:dyDescent="0.3">
      <c r="D9" s="29" t="s">
        <v>33</v>
      </c>
      <c r="F9" s="26"/>
      <c r="G9" s="32"/>
      <c r="H9" s="32"/>
    </row>
    <row r="10" spans="1:15" x14ac:dyDescent="0.3">
      <c r="E10" s="34"/>
      <c r="F10" s="35"/>
      <c r="G10" s="36"/>
      <c r="H10" s="37">
        <f>SUBTOTAL(9,H6:H9)</f>
        <v>0</v>
      </c>
    </row>
    <row r="11" spans="1:15" x14ac:dyDescent="0.3">
      <c r="F11" s="26"/>
      <c r="G11" s="30"/>
      <c r="H11" s="32">
        <f t="shared" ref="H11:H26" si="0">E11*G11</f>
        <v>0</v>
      </c>
    </row>
    <row r="12" spans="1:15" x14ac:dyDescent="0.3">
      <c r="B12" s="29" t="s">
        <v>35</v>
      </c>
      <c r="F12" s="26"/>
      <c r="G12" s="30"/>
      <c r="H12" s="32">
        <f t="shared" si="0"/>
        <v>0</v>
      </c>
    </row>
    <row r="13" spans="1:15" x14ac:dyDescent="0.3">
      <c r="C13" s="29" t="s">
        <v>63</v>
      </c>
      <c r="F13" s="26"/>
      <c r="G13" s="30"/>
      <c r="H13" s="32">
        <f t="shared" si="0"/>
        <v>0</v>
      </c>
    </row>
    <row r="14" spans="1:15" x14ac:dyDescent="0.3">
      <c r="D14" s="29" t="s">
        <v>59</v>
      </c>
      <c r="E14" s="29">
        <v>1</v>
      </c>
      <c r="F14" s="26" t="s">
        <v>36</v>
      </c>
      <c r="G14" s="30">
        <v>1100</v>
      </c>
      <c r="H14" s="32">
        <f t="shared" si="0"/>
        <v>1100</v>
      </c>
    </row>
    <row r="15" spans="1:15" x14ac:dyDescent="0.3">
      <c r="D15" s="4" t="s">
        <v>43</v>
      </c>
      <c r="F15" s="26"/>
      <c r="G15" s="30"/>
      <c r="H15" s="32">
        <f t="shared" si="0"/>
        <v>0</v>
      </c>
    </row>
    <row r="16" spans="1:15" x14ac:dyDescent="0.3">
      <c r="D16" s="38" t="s">
        <v>64</v>
      </c>
      <c r="E16" s="29">
        <v>1</v>
      </c>
      <c r="F16" s="26" t="s">
        <v>34</v>
      </c>
      <c r="G16" s="30">
        <v>100</v>
      </c>
      <c r="H16" s="32">
        <f t="shared" si="0"/>
        <v>100</v>
      </c>
    </row>
    <row r="17" spans="1:9" x14ac:dyDescent="0.3">
      <c r="D17" s="29" t="s">
        <v>31</v>
      </c>
      <c r="E17" s="29">
        <v>2</v>
      </c>
      <c r="F17" s="26" t="s">
        <v>32</v>
      </c>
      <c r="G17" s="30">
        <f>VLOOKUP($A$4,zone_lu,4)</f>
        <v>58.866228829999997</v>
      </c>
      <c r="H17" s="32">
        <f t="shared" si="0"/>
        <v>117.73245765999999</v>
      </c>
    </row>
    <row r="18" spans="1:9" x14ac:dyDescent="0.3">
      <c r="C18" s="25" t="s">
        <v>74</v>
      </c>
      <c r="F18" s="26"/>
      <c r="G18" s="30"/>
      <c r="H18" s="32">
        <f t="shared" si="0"/>
        <v>0</v>
      </c>
    </row>
    <row r="19" spans="1:9" x14ac:dyDescent="0.3">
      <c r="D19" s="25" t="s">
        <v>75</v>
      </c>
      <c r="E19" s="25">
        <v>1</v>
      </c>
      <c r="F19" s="26" t="s">
        <v>36</v>
      </c>
      <c r="G19" s="27">
        <v>125</v>
      </c>
      <c r="H19" s="28">
        <f t="shared" si="0"/>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0"/>
        <v>117.73245765999999</v>
      </c>
    </row>
    <row r="23" spans="1:9" x14ac:dyDescent="0.3">
      <c r="E23" s="34"/>
      <c r="F23" s="35"/>
      <c r="G23" s="36"/>
      <c r="H23" s="37">
        <f>SUBTOTAL(9,H12:H22)</f>
        <v>1560.4649153199998</v>
      </c>
    </row>
    <row r="24" spans="1:9" x14ac:dyDescent="0.3">
      <c r="E24" s="39"/>
      <c r="F24" s="40"/>
      <c r="G24" s="41"/>
      <c r="H24" s="42"/>
    </row>
    <row r="25" spans="1:9" x14ac:dyDescent="0.3">
      <c r="C25" s="29" t="s">
        <v>38</v>
      </c>
      <c r="E25" s="39"/>
      <c r="F25" s="40"/>
      <c r="G25" s="41"/>
      <c r="H25" s="42">
        <f>SUBTOTAL(9,H6:H24)</f>
        <v>1560.4649153199998</v>
      </c>
    </row>
    <row r="26" spans="1:9" x14ac:dyDescent="0.3">
      <c r="F26" s="26"/>
      <c r="G26" s="30"/>
      <c r="H26" s="32">
        <f t="shared" si="0"/>
        <v>0</v>
      </c>
    </row>
    <row r="27" spans="1:9" x14ac:dyDescent="0.3">
      <c r="B27" s="29" t="s">
        <v>62</v>
      </c>
      <c r="E27" s="43">
        <f>VLOOKUP($A$4,zone_lu,8)</f>
        <v>0.18</v>
      </c>
      <c r="F27" s="26"/>
      <c r="G27" s="30"/>
      <c r="H27" s="32">
        <f>ROUND(H25*E27,0)</f>
        <v>281</v>
      </c>
    </row>
    <row r="28" spans="1:9" x14ac:dyDescent="0.3">
      <c r="F28" s="26"/>
      <c r="G28" s="30"/>
      <c r="H28" s="32">
        <f t="shared" ref="H28:H30" si="1">E28*G28</f>
        <v>0</v>
      </c>
    </row>
    <row r="29" spans="1:9" ht="15" thickBot="1" x14ac:dyDescent="0.35">
      <c r="B29" s="44" t="s">
        <v>39</v>
      </c>
      <c r="C29" s="44"/>
      <c r="D29" s="44"/>
      <c r="E29" s="44"/>
      <c r="F29" s="45"/>
      <c r="G29" s="46"/>
      <c r="H29" s="47">
        <f>SUBTOTAL(9,H6:H28)</f>
        <v>1841.4649153199998</v>
      </c>
    </row>
    <row r="30" spans="1:9" ht="15" thickTop="1" x14ac:dyDescent="0.3">
      <c r="E30" s="43"/>
      <c r="F30" s="26"/>
      <c r="G30" s="30"/>
      <c r="H30" s="32">
        <f t="shared" si="1"/>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8"/>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9</v>
      </c>
      <c r="B4" s="58"/>
      <c r="C4" s="58"/>
    </row>
    <row r="5" spans="1:15" x14ac:dyDescent="0.3">
      <c r="F5" s="26"/>
      <c r="G5" s="30"/>
      <c r="H5" s="33"/>
    </row>
    <row r="6" spans="1:15" x14ac:dyDescent="0.3">
      <c r="B6" s="29" t="s">
        <v>30</v>
      </c>
      <c r="F6" s="26"/>
      <c r="G6" s="30"/>
      <c r="H6" s="33"/>
    </row>
    <row r="7" spans="1:15" x14ac:dyDescent="0.3">
      <c r="C7" s="29" t="s">
        <v>41</v>
      </c>
      <c r="F7" s="26"/>
      <c r="G7" s="30"/>
      <c r="H7" s="31" t="s">
        <v>58</v>
      </c>
    </row>
    <row r="8" spans="1:15" x14ac:dyDescent="0.3">
      <c r="D8" s="29" t="s">
        <v>31</v>
      </c>
      <c r="F8" s="26"/>
      <c r="G8" s="30"/>
      <c r="H8" s="32"/>
    </row>
    <row r="9" spans="1:15" x14ac:dyDescent="0.3">
      <c r="D9" s="29" t="s">
        <v>33</v>
      </c>
      <c r="F9" s="26"/>
      <c r="G9" s="32"/>
      <c r="H9" s="32"/>
    </row>
    <row r="10" spans="1:15" x14ac:dyDescent="0.3">
      <c r="E10" s="34"/>
      <c r="F10" s="35"/>
      <c r="G10" s="36"/>
      <c r="H10" s="37">
        <f>SUBTOTAL(9,H6:H9)</f>
        <v>0</v>
      </c>
    </row>
    <row r="11" spans="1:15" x14ac:dyDescent="0.3">
      <c r="F11" s="26"/>
      <c r="G11" s="30"/>
      <c r="H11" s="32">
        <f t="shared" ref="H11:H26" si="0">E11*G11</f>
        <v>0</v>
      </c>
    </row>
    <row r="12" spans="1:15" x14ac:dyDescent="0.3">
      <c r="B12" s="29" t="s">
        <v>35</v>
      </c>
      <c r="F12" s="26"/>
      <c r="G12" s="30"/>
      <c r="H12" s="32">
        <f t="shared" si="0"/>
        <v>0</v>
      </c>
    </row>
    <row r="13" spans="1:15" x14ac:dyDescent="0.3">
      <c r="C13" s="29" t="s">
        <v>63</v>
      </c>
      <c r="F13" s="26"/>
      <c r="G13" s="30"/>
      <c r="H13" s="32">
        <f t="shared" si="0"/>
        <v>0</v>
      </c>
    </row>
    <row r="14" spans="1:15" x14ac:dyDescent="0.3">
      <c r="D14" s="29" t="s">
        <v>61</v>
      </c>
      <c r="E14" s="29">
        <v>1</v>
      </c>
      <c r="F14" s="26" t="s">
        <v>36</v>
      </c>
      <c r="G14" s="30">
        <v>950</v>
      </c>
      <c r="H14" s="32">
        <f t="shared" si="0"/>
        <v>950</v>
      </c>
    </row>
    <row r="15" spans="1:15" x14ac:dyDescent="0.3">
      <c r="D15" s="3" t="s">
        <v>42</v>
      </c>
      <c r="F15" s="26"/>
      <c r="G15" s="30"/>
      <c r="H15" s="32">
        <f t="shared" si="0"/>
        <v>0</v>
      </c>
    </row>
    <row r="16" spans="1:15" x14ac:dyDescent="0.3">
      <c r="D16" s="38" t="s">
        <v>64</v>
      </c>
      <c r="E16" s="29">
        <v>1</v>
      </c>
      <c r="F16" s="26" t="s">
        <v>34</v>
      </c>
      <c r="G16" s="30">
        <v>100</v>
      </c>
      <c r="H16" s="32">
        <f t="shared" si="0"/>
        <v>100</v>
      </c>
    </row>
    <row r="17" spans="1:9" x14ac:dyDescent="0.3">
      <c r="D17" s="29" t="s">
        <v>31</v>
      </c>
      <c r="E17" s="29">
        <v>2</v>
      </c>
      <c r="F17" s="26" t="s">
        <v>32</v>
      </c>
      <c r="G17" s="30">
        <f>VLOOKUP($A$4,zone_lu,4)</f>
        <v>58.866228829999997</v>
      </c>
      <c r="H17" s="32">
        <f t="shared" si="0"/>
        <v>117.73245765999999</v>
      </c>
    </row>
    <row r="18" spans="1:9" x14ac:dyDescent="0.3">
      <c r="C18" s="25" t="s">
        <v>74</v>
      </c>
      <c r="F18" s="26"/>
      <c r="G18" s="30"/>
      <c r="H18" s="32">
        <f t="shared" si="0"/>
        <v>0</v>
      </c>
    </row>
    <row r="19" spans="1:9" x14ac:dyDescent="0.3">
      <c r="D19" s="25" t="s">
        <v>75</v>
      </c>
      <c r="E19" s="25">
        <v>1</v>
      </c>
      <c r="F19" s="26" t="s">
        <v>36</v>
      </c>
      <c r="G19" s="27">
        <v>125</v>
      </c>
      <c r="H19" s="28">
        <f t="shared" si="0"/>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0"/>
        <v>117.73245765999999</v>
      </c>
    </row>
    <row r="23" spans="1:9" x14ac:dyDescent="0.3">
      <c r="E23" s="34"/>
      <c r="F23" s="35"/>
      <c r="G23" s="36"/>
      <c r="H23" s="37">
        <f>SUBTOTAL(9,H12:H22)</f>
        <v>1410.4649153199998</v>
      </c>
    </row>
    <row r="24" spans="1:9" x14ac:dyDescent="0.3">
      <c r="E24" s="39"/>
      <c r="F24" s="40"/>
      <c r="G24" s="41"/>
      <c r="H24" s="42"/>
    </row>
    <row r="25" spans="1:9" x14ac:dyDescent="0.3">
      <c r="C25" s="29" t="s">
        <v>38</v>
      </c>
      <c r="E25" s="39"/>
      <c r="F25" s="40"/>
      <c r="G25" s="41"/>
      <c r="H25" s="42">
        <f>SUBTOTAL(9,H6:H24)</f>
        <v>1410.4649153199998</v>
      </c>
    </row>
    <row r="26" spans="1:9" x14ac:dyDescent="0.3">
      <c r="F26" s="26"/>
      <c r="G26" s="30"/>
      <c r="H26" s="32">
        <f t="shared" si="0"/>
        <v>0</v>
      </c>
    </row>
    <row r="27" spans="1:9" x14ac:dyDescent="0.3">
      <c r="B27" s="29" t="s">
        <v>62</v>
      </c>
      <c r="E27" s="43">
        <f>VLOOKUP($A$4,zone_lu,8)</f>
        <v>0.18</v>
      </c>
      <c r="F27" s="26"/>
      <c r="G27" s="30"/>
      <c r="H27" s="32">
        <f>ROUND(H25*E27,0)</f>
        <v>254</v>
      </c>
    </row>
    <row r="28" spans="1:9" x14ac:dyDescent="0.3">
      <c r="F28" s="26"/>
      <c r="G28" s="30"/>
      <c r="H28" s="32">
        <f t="shared" ref="H28:H30" si="1">E28*G28</f>
        <v>0</v>
      </c>
    </row>
    <row r="29" spans="1:9" ht="15" thickBot="1" x14ac:dyDescent="0.35">
      <c r="B29" s="44" t="s">
        <v>39</v>
      </c>
      <c r="C29" s="44"/>
      <c r="D29" s="44"/>
      <c r="E29" s="44"/>
      <c r="F29" s="45"/>
      <c r="G29" s="46"/>
      <c r="H29" s="47">
        <f>SUBTOTAL(9,H6:H28)</f>
        <v>1664.4649153199998</v>
      </c>
    </row>
    <row r="30" spans="1:9" ht="15" thickTop="1" x14ac:dyDescent="0.3">
      <c r="E30" s="43"/>
      <c r="F30" s="26"/>
      <c r="G30" s="30"/>
      <c r="H30" s="32">
        <f t="shared" si="1"/>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19"/>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9</v>
      </c>
      <c r="B4" s="58"/>
      <c r="C4" s="58"/>
    </row>
    <row r="5" spans="1:15" x14ac:dyDescent="0.3">
      <c r="F5" s="26"/>
      <c r="G5" s="30"/>
      <c r="H5" s="33"/>
    </row>
    <row r="6" spans="1:15" x14ac:dyDescent="0.3">
      <c r="B6" s="29" t="s">
        <v>30</v>
      </c>
      <c r="F6" s="26"/>
      <c r="G6" s="30"/>
      <c r="H6" s="33"/>
    </row>
    <row r="7" spans="1:15" x14ac:dyDescent="0.3">
      <c r="C7" s="29" t="s">
        <v>41</v>
      </c>
      <c r="F7" s="26"/>
      <c r="G7" s="30"/>
      <c r="H7" s="33"/>
    </row>
    <row r="8" spans="1:15" x14ac:dyDescent="0.3">
      <c r="D8" s="29" t="s">
        <v>31</v>
      </c>
      <c r="E8" s="29">
        <v>2</v>
      </c>
      <c r="F8" s="26" t="s">
        <v>32</v>
      </c>
      <c r="G8" s="30">
        <f>VLOOKUP($A$4,zone_lu,4)</f>
        <v>58.866228829999997</v>
      </c>
      <c r="H8" s="32">
        <f>E8*G8</f>
        <v>117.73245765999999</v>
      </c>
    </row>
    <row r="9" spans="1:15" x14ac:dyDescent="0.3">
      <c r="D9" s="29" t="s">
        <v>33</v>
      </c>
      <c r="E9" s="29">
        <v>1</v>
      </c>
      <c r="F9" s="26" t="s">
        <v>34</v>
      </c>
      <c r="G9" s="30">
        <v>50</v>
      </c>
      <c r="H9" s="32">
        <f t="shared" ref="H9" si="0">E9*G9</f>
        <v>50</v>
      </c>
    </row>
    <row r="10" spans="1:15" x14ac:dyDescent="0.3">
      <c r="E10" s="34"/>
      <c r="F10" s="35"/>
      <c r="G10" s="36"/>
      <c r="H10" s="37">
        <f>SUBTOTAL(9,H6:H9)</f>
        <v>167.73245765999999</v>
      </c>
    </row>
    <row r="11" spans="1:15" x14ac:dyDescent="0.3">
      <c r="F11" s="26"/>
      <c r="G11" s="30"/>
      <c r="H11" s="32">
        <f t="shared" ref="H11:H26" si="1">E11*G11</f>
        <v>0</v>
      </c>
    </row>
    <row r="12" spans="1:15" x14ac:dyDescent="0.3">
      <c r="B12" s="29" t="s">
        <v>35</v>
      </c>
      <c r="F12" s="26"/>
      <c r="G12" s="30"/>
      <c r="H12" s="32">
        <f t="shared" si="1"/>
        <v>0</v>
      </c>
    </row>
    <row r="13" spans="1:15" x14ac:dyDescent="0.3">
      <c r="C13" s="29" t="s">
        <v>63</v>
      </c>
      <c r="F13" s="26"/>
      <c r="G13" s="30"/>
      <c r="H13" s="32">
        <f t="shared" si="1"/>
        <v>0</v>
      </c>
    </row>
    <row r="14" spans="1:15" x14ac:dyDescent="0.3">
      <c r="D14" s="29" t="s">
        <v>61</v>
      </c>
      <c r="E14" s="29">
        <v>1</v>
      </c>
      <c r="F14" s="26" t="s">
        <v>36</v>
      </c>
      <c r="G14" s="30">
        <v>750</v>
      </c>
      <c r="H14" s="32">
        <f t="shared" si="1"/>
        <v>750</v>
      </c>
    </row>
    <row r="15" spans="1:15" x14ac:dyDescent="0.3">
      <c r="D15" s="3" t="s">
        <v>80</v>
      </c>
      <c r="F15" s="26"/>
      <c r="G15" s="30"/>
      <c r="H15" s="32">
        <f t="shared" si="1"/>
        <v>0</v>
      </c>
    </row>
    <row r="16" spans="1:15" x14ac:dyDescent="0.3">
      <c r="D16" s="38" t="s">
        <v>64</v>
      </c>
      <c r="E16" s="29">
        <v>1</v>
      </c>
      <c r="F16" s="26" t="s">
        <v>34</v>
      </c>
      <c r="G16" s="30">
        <v>100</v>
      </c>
      <c r="H16" s="32">
        <f t="shared" si="1"/>
        <v>100</v>
      </c>
    </row>
    <row r="17" spans="1:9" x14ac:dyDescent="0.3">
      <c r="D17" s="29" t="s">
        <v>31</v>
      </c>
      <c r="E17" s="29">
        <v>2</v>
      </c>
      <c r="F17" s="26" t="s">
        <v>32</v>
      </c>
      <c r="G17" s="30">
        <f>VLOOKUP($A$4,zone_lu,4)</f>
        <v>58.866228829999997</v>
      </c>
      <c r="H17" s="32">
        <f t="shared" si="1"/>
        <v>117.73245765999999</v>
      </c>
    </row>
    <row r="18" spans="1:9" x14ac:dyDescent="0.3">
      <c r="C18" s="25" t="s">
        <v>74</v>
      </c>
      <c r="F18" s="26"/>
      <c r="G18" s="30"/>
      <c r="H18" s="32">
        <f t="shared" si="1"/>
        <v>0</v>
      </c>
    </row>
    <row r="19" spans="1:9" x14ac:dyDescent="0.3">
      <c r="D19" s="25" t="s">
        <v>75</v>
      </c>
      <c r="F19" s="26"/>
      <c r="G19" s="30"/>
      <c r="H19" s="31" t="s">
        <v>28</v>
      </c>
    </row>
    <row r="20" spans="1:9" x14ac:dyDescent="0.3">
      <c r="D20" s="25" t="s">
        <v>76</v>
      </c>
      <c r="F20" s="26"/>
      <c r="G20" s="30"/>
      <c r="H20" s="31" t="s">
        <v>58</v>
      </c>
    </row>
    <row r="21" spans="1:9" x14ac:dyDescent="0.3">
      <c r="D21" s="25" t="s">
        <v>77</v>
      </c>
      <c r="F21" s="26"/>
      <c r="G21" s="30"/>
      <c r="H21" s="31" t="s">
        <v>28</v>
      </c>
    </row>
    <row r="22" spans="1:9" x14ac:dyDescent="0.3">
      <c r="D22" s="25" t="s">
        <v>31</v>
      </c>
      <c r="F22" s="26"/>
      <c r="G22" s="30"/>
      <c r="H22" s="31" t="s">
        <v>28</v>
      </c>
    </row>
    <row r="23" spans="1:9" x14ac:dyDescent="0.3">
      <c r="E23" s="34"/>
      <c r="F23" s="35"/>
      <c r="G23" s="36"/>
      <c r="H23" s="37">
        <f>SUBTOTAL(9,H12:H22)</f>
        <v>967.73245766000002</v>
      </c>
    </row>
    <row r="24" spans="1:9" x14ac:dyDescent="0.3">
      <c r="E24" s="39"/>
      <c r="F24" s="40"/>
      <c r="G24" s="41"/>
      <c r="H24" s="42"/>
    </row>
    <row r="25" spans="1:9" x14ac:dyDescent="0.3">
      <c r="C25" s="29" t="s">
        <v>38</v>
      </c>
      <c r="E25" s="39"/>
      <c r="F25" s="40"/>
      <c r="G25" s="41"/>
      <c r="H25" s="42">
        <f>SUBTOTAL(9,H6:H24)</f>
        <v>1135.46491532</v>
      </c>
    </row>
    <row r="26" spans="1:9" x14ac:dyDescent="0.3">
      <c r="F26" s="26"/>
      <c r="G26" s="30"/>
      <c r="H26" s="32">
        <f t="shared" si="1"/>
        <v>0</v>
      </c>
    </row>
    <row r="27" spans="1:9" x14ac:dyDescent="0.3">
      <c r="B27" s="29" t="s">
        <v>62</v>
      </c>
      <c r="E27" s="43">
        <f>VLOOKUP($A$4,zone_lu,8)</f>
        <v>0.18</v>
      </c>
      <c r="F27" s="26"/>
      <c r="G27" s="30"/>
      <c r="H27" s="32">
        <f>ROUND(H25*E27,0)</f>
        <v>204</v>
      </c>
    </row>
    <row r="28" spans="1:9" x14ac:dyDescent="0.3">
      <c r="F28" s="26"/>
      <c r="G28" s="30"/>
      <c r="H28" s="32">
        <f t="shared" ref="H28:H30" si="2">E28*G28</f>
        <v>0</v>
      </c>
    </row>
    <row r="29" spans="1:9" ht="15" thickBot="1" x14ac:dyDescent="0.35">
      <c r="B29" s="44" t="s">
        <v>39</v>
      </c>
      <c r="C29" s="44"/>
      <c r="D29" s="44"/>
      <c r="E29" s="44"/>
      <c r="F29" s="45"/>
      <c r="G29" s="46"/>
      <c r="H29" s="47">
        <f>SUBTOTAL(9,H6:H28)</f>
        <v>1339.46491532</v>
      </c>
    </row>
    <row r="30" spans="1:9" ht="15" thickTop="1" x14ac:dyDescent="0.3">
      <c r="E30" s="43"/>
      <c r="F30" s="26"/>
      <c r="G30" s="30"/>
      <c r="H30" s="32">
        <f t="shared" si="2"/>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0"/>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9</v>
      </c>
      <c r="B4" s="58"/>
      <c r="C4" s="58"/>
    </row>
    <row r="5" spans="1:15" x14ac:dyDescent="0.3">
      <c r="F5" s="26"/>
      <c r="G5" s="30"/>
      <c r="H5" s="33"/>
    </row>
    <row r="6" spans="1:15" x14ac:dyDescent="0.3">
      <c r="B6" s="29" t="s">
        <v>30</v>
      </c>
      <c r="F6" s="26"/>
      <c r="G6" s="30"/>
      <c r="H6" s="33"/>
    </row>
    <row r="7" spans="1:15" x14ac:dyDescent="0.3">
      <c r="C7" s="29" t="s">
        <v>41</v>
      </c>
      <c r="F7" s="26"/>
      <c r="G7" s="30"/>
      <c r="H7" s="33"/>
    </row>
    <row r="8" spans="1:15" x14ac:dyDescent="0.3">
      <c r="D8" s="29" t="s">
        <v>31</v>
      </c>
      <c r="E8" s="29">
        <v>2</v>
      </c>
      <c r="F8" s="26" t="s">
        <v>32</v>
      </c>
      <c r="G8" s="30">
        <f>VLOOKUP($A$4,zone_lu,4)</f>
        <v>58.866228829999997</v>
      </c>
      <c r="H8" s="32">
        <f>E8*G8</f>
        <v>117.73245765999999</v>
      </c>
    </row>
    <row r="9" spans="1:15" x14ac:dyDescent="0.3">
      <c r="D9" s="29" t="s">
        <v>33</v>
      </c>
      <c r="E9" s="29">
        <v>1</v>
      </c>
      <c r="F9" s="26" t="s">
        <v>34</v>
      </c>
      <c r="G9" s="30">
        <v>50</v>
      </c>
      <c r="H9" s="32">
        <f t="shared" ref="H9" si="0">E9*G9</f>
        <v>50</v>
      </c>
    </row>
    <row r="10" spans="1:15" x14ac:dyDescent="0.3">
      <c r="E10" s="34"/>
      <c r="F10" s="35"/>
      <c r="G10" s="36"/>
      <c r="H10" s="37">
        <f>SUBTOTAL(9,H6:H9)</f>
        <v>167.73245765999999</v>
      </c>
    </row>
    <row r="11" spans="1:15" x14ac:dyDescent="0.3">
      <c r="F11" s="26"/>
      <c r="G11" s="30"/>
      <c r="H11" s="32">
        <f t="shared" ref="H11:H26" si="1">E11*G11</f>
        <v>0</v>
      </c>
    </row>
    <row r="12" spans="1:15" x14ac:dyDescent="0.3">
      <c r="B12" s="29" t="s">
        <v>35</v>
      </c>
      <c r="F12" s="26"/>
      <c r="G12" s="30"/>
      <c r="H12" s="32">
        <f t="shared" si="1"/>
        <v>0</v>
      </c>
    </row>
    <row r="13" spans="1:15" x14ac:dyDescent="0.3">
      <c r="C13" s="29" t="s">
        <v>63</v>
      </c>
      <c r="F13" s="26"/>
      <c r="G13" s="30"/>
      <c r="H13" s="32">
        <f t="shared" si="1"/>
        <v>0</v>
      </c>
    </row>
    <row r="14" spans="1:15" x14ac:dyDescent="0.3">
      <c r="D14" s="29" t="s">
        <v>59</v>
      </c>
      <c r="E14" s="29">
        <v>1</v>
      </c>
      <c r="F14" s="26" t="s">
        <v>36</v>
      </c>
      <c r="G14" s="30">
        <v>1100</v>
      </c>
      <c r="H14" s="32">
        <f t="shared" si="1"/>
        <v>1100</v>
      </c>
    </row>
    <row r="15" spans="1:15" x14ac:dyDescent="0.3">
      <c r="D15" s="4" t="s">
        <v>43</v>
      </c>
      <c r="F15" s="26"/>
      <c r="G15" s="30"/>
      <c r="H15" s="32">
        <f t="shared" si="1"/>
        <v>0</v>
      </c>
    </row>
    <row r="16" spans="1:15" x14ac:dyDescent="0.3">
      <c r="D16" s="38" t="s">
        <v>64</v>
      </c>
      <c r="E16" s="29">
        <v>1</v>
      </c>
      <c r="F16" s="26" t="s">
        <v>34</v>
      </c>
      <c r="G16" s="30">
        <v>100</v>
      </c>
      <c r="H16" s="32">
        <f t="shared" si="1"/>
        <v>100</v>
      </c>
    </row>
    <row r="17" spans="1:9" x14ac:dyDescent="0.3">
      <c r="D17" s="29" t="s">
        <v>31</v>
      </c>
      <c r="E17" s="29">
        <v>2</v>
      </c>
      <c r="F17" s="26" t="s">
        <v>32</v>
      </c>
      <c r="G17" s="30">
        <f>VLOOKUP($A$4,zone_lu,4)</f>
        <v>58.866228829999997</v>
      </c>
      <c r="H17" s="32">
        <f t="shared" si="1"/>
        <v>117.73245765999999</v>
      </c>
    </row>
    <row r="18" spans="1:9" x14ac:dyDescent="0.3">
      <c r="C18" s="25" t="s">
        <v>74</v>
      </c>
      <c r="F18" s="26"/>
      <c r="G18" s="30"/>
      <c r="H18" s="32">
        <f t="shared" si="1"/>
        <v>0</v>
      </c>
    </row>
    <row r="19" spans="1:9" x14ac:dyDescent="0.3">
      <c r="D19" s="25" t="s">
        <v>75</v>
      </c>
      <c r="E19" s="25">
        <v>1</v>
      </c>
      <c r="F19" s="26" t="s">
        <v>36</v>
      </c>
      <c r="G19" s="27">
        <v>125</v>
      </c>
      <c r="H19" s="28">
        <f t="shared" si="1"/>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1"/>
        <v>117.73245765999999</v>
      </c>
    </row>
    <row r="23" spans="1:9" x14ac:dyDescent="0.3">
      <c r="E23" s="34"/>
      <c r="F23" s="35"/>
      <c r="G23" s="36"/>
      <c r="H23" s="37">
        <f>SUBTOTAL(9,H12:H22)</f>
        <v>1560.4649153199998</v>
      </c>
    </row>
    <row r="24" spans="1:9" x14ac:dyDescent="0.3">
      <c r="E24" s="39"/>
      <c r="F24" s="40"/>
      <c r="G24" s="41"/>
      <c r="H24" s="42"/>
    </row>
    <row r="25" spans="1:9" x14ac:dyDescent="0.3">
      <c r="C25" s="29" t="s">
        <v>38</v>
      </c>
      <c r="E25" s="39"/>
      <c r="F25" s="40"/>
      <c r="G25" s="41"/>
      <c r="H25" s="42">
        <f>SUBTOTAL(9,H6:H24)</f>
        <v>1728.1973729799997</v>
      </c>
    </row>
    <row r="26" spans="1:9" x14ac:dyDescent="0.3">
      <c r="F26" s="26"/>
      <c r="G26" s="30"/>
      <c r="H26" s="32">
        <f t="shared" si="1"/>
        <v>0</v>
      </c>
    </row>
    <row r="27" spans="1:9" x14ac:dyDescent="0.3">
      <c r="B27" s="29" t="s">
        <v>62</v>
      </c>
      <c r="E27" s="43">
        <f>VLOOKUP($A$4,zone_lu,8)</f>
        <v>0.18</v>
      </c>
      <c r="F27" s="26"/>
      <c r="G27" s="30"/>
      <c r="H27" s="32">
        <f>ROUND(H25*E27,0)</f>
        <v>311</v>
      </c>
    </row>
    <row r="28" spans="1:9" x14ac:dyDescent="0.3">
      <c r="F28" s="26"/>
      <c r="G28" s="30"/>
      <c r="H28" s="32">
        <f t="shared" ref="H28:H30" si="2">E28*G28</f>
        <v>0</v>
      </c>
    </row>
    <row r="29" spans="1:9" ht="15" thickBot="1" x14ac:dyDescent="0.35">
      <c r="B29" s="44" t="s">
        <v>39</v>
      </c>
      <c r="C29" s="44"/>
      <c r="D29" s="44"/>
      <c r="E29" s="44"/>
      <c r="F29" s="45"/>
      <c r="G29" s="46"/>
      <c r="H29" s="47">
        <f>SUBTOTAL(9,H6:H28)</f>
        <v>2039.1973729799997</v>
      </c>
    </row>
    <row r="30" spans="1:9" ht="15" thickTop="1" x14ac:dyDescent="0.3">
      <c r="E30" s="43"/>
      <c r="F30" s="26"/>
      <c r="G30" s="30"/>
      <c r="H30" s="32">
        <f t="shared" si="2"/>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1"/>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9</v>
      </c>
      <c r="B4" s="58"/>
      <c r="C4" s="58"/>
    </row>
    <row r="5" spans="1:15" x14ac:dyDescent="0.3">
      <c r="F5" s="26"/>
      <c r="G5" s="30"/>
      <c r="H5" s="33"/>
    </row>
    <row r="6" spans="1:15" x14ac:dyDescent="0.3">
      <c r="B6" s="29" t="s">
        <v>30</v>
      </c>
      <c r="F6" s="26"/>
      <c r="G6" s="30"/>
      <c r="H6" s="33"/>
    </row>
    <row r="7" spans="1:15" x14ac:dyDescent="0.3">
      <c r="C7" s="29" t="s">
        <v>41</v>
      </c>
      <c r="F7" s="26"/>
      <c r="G7" s="30"/>
      <c r="H7" s="33"/>
    </row>
    <row r="8" spans="1:15" x14ac:dyDescent="0.3">
      <c r="D8" s="29" t="s">
        <v>31</v>
      </c>
      <c r="E8" s="29">
        <v>2</v>
      </c>
      <c r="F8" s="26" t="s">
        <v>32</v>
      </c>
      <c r="G8" s="30">
        <f>VLOOKUP($A$4,zone_lu,4)</f>
        <v>58.866228829999997</v>
      </c>
      <c r="H8" s="32">
        <f>E8*G8</f>
        <v>117.73245765999999</v>
      </c>
    </row>
    <row r="9" spans="1:15" x14ac:dyDescent="0.3">
      <c r="D9" s="29" t="s">
        <v>33</v>
      </c>
      <c r="E9" s="29">
        <v>1</v>
      </c>
      <c r="F9" s="26" t="s">
        <v>34</v>
      </c>
      <c r="G9" s="30">
        <v>50</v>
      </c>
      <c r="H9" s="32">
        <f t="shared" ref="H9" si="0">E9*G9</f>
        <v>50</v>
      </c>
    </row>
    <row r="10" spans="1:15" x14ac:dyDescent="0.3">
      <c r="E10" s="34"/>
      <c r="F10" s="35"/>
      <c r="G10" s="36"/>
      <c r="H10" s="37">
        <f>SUBTOTAL(9,H6:H9)</f>
        <v>167.73245765999999</v>
      </c>
    </row>
    <row r="11" spans="1:15" x14ac:dyDescent="0.3">
      <c r="F11" s="26"/>
      <c r="G11" s="30"/>
      <c r="H11" s="32">
        <f t="shared" ref="H11:H26" si="1">E11*G11</f>
        <v>0</v>
      </c>
    </row>
    <row r="12" spans="1:15" x14ac:dyDescent="0.3">
      <c r="B12" s="29" t="s">
        <v>35</v>
      </c>
      <c r="F12" s="26"/>
      <c r="G12" s="30"/>
      <c r="H12" s="32">
        <f t="shared" si="1"/>
        <v>0</v>
      </c>
    </row>
    <row r="13" spans="1:15" x14ac:dyDescent="0.3">
      <c r="C13" s="29" t="s">
        <v>63</v>
      </c>
      <c r="F13" s="26"/>
      <c r="G13" s="30"/>
      <c r="H13" s="32">
        <f t="shared" si="1"/>
        <v>0</v>
      </c>
    </row>
    <row r="14" spans="1:15" x14ac:dyDescent="0.3">
      <c r="D14" s="29" t="s">
        <v>61</v>
      </c>
      <c r="E14" s="29">
        <v>1</v>
      </c>
      <c r="F14" s="26" t="s">
        <v>36</v>
      </c>
      <c r="G14" s="30">
        <v>950</v>
      </c>
      <c r="H14" s="32">
        <f t="shared" si="1"/>
        <v>950</v>
      </c>
    </row>
    <row r="15" spans="1:15" x14ac:dyDescent="0.3">
      <c r="D15" s="3" t="s">
        <v>42</v>
      </c>
      <c r="F15" s="26"/>
      <c r="G15" s="30"/>
      <c r="H15" s="32">
        <f t="shared" si="1"/>
        <v>0</v>
      </c>
    </row>
    <row r="16" spans="1:15" x14ac:dyDescent="0.3">
      <c r="D16" s="38" t="s">
        <v>64</v>
      </c>
      <c r="E16" s="29">
        <v>1</v>
      </c>
      <c r="F16" s="26" t="s">
        <v>34</v>
      </c>
      <c r="G16" s="30">
        <v>100</v>
      </c>
      <c r="H16" s="32">
        <f t="shared" si="1"/>
        <v>100</v>
      </c>
    </row>
    <row r="17" spans="1:9" x14ac:dyDescent="0.3">
      <c r="D17" s="29" t="s">
        <v>31</v>
      </c>
      <c r="E17" s="29">
        <v>2</v>
      </c>
      <c r="F17" s="26" t="s">
        <v>32</v>
      </c>
      <c r="G17" s="30">
        <f>VLOOKUP($A$4,zone_lu,4)</f>
        <v>58.866228829999997</v>
      </c>
      <c r="H17" s="32">
        <f t="shared" si="1"/>
        <v>117.73245765999999</v>
      </c>
    </row>
    <row r="18" spans="1:9" x14ac:dyDescent="0.3">
      <c r="C18" s="25" t="s">
        <v>74</v>
      </c>
      <c r="F18" s="26"/>
      <c r="G18" s="30"/>
      <c r="H18" s="32">
        <f t="shared" si="1"/>
        <v>0</v>
      </c>
    </row>
    <row r="19" spans="1:9" x14ac:dyDescent="0.3">
      <c r="D19" s="25" t="s">
        <v>75</v>
      </c>
      <c r="E19" s="25">
        <v>1</v>
      </c>
      <c r="F19" s="26" t="s">
        <v>36</v>
      </c>
      <c r="G19" s="27">
        <v>125</v>
      </c>
      <c r="H19" s="28">
        <f t="shared" si="1"/>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1"/>
        <v>117.73245765999999</v>
      </c>
    </row>
    <row r="23" spans="1:9" x14ac:dyDescent="0.3">
      <c r="E23" s="34"/>
      <c r="F23" s="35"/>
      <c r="G23" s="36"/>
      <c r="H23" s="37">
        <f>SUBTOTAL(9,H12:H22)</f>
        <v>1410.4649153199998</v>
      </c>
    </row>
    <row r="24" spans="1:9" x14ac:dyDescent="0.3">
      <c r="E24" s="39"/>
      <c r="F24" s="40"/>
      <c r="G24" s="41"/>
      <c r="H24" s="42"/>
    </row>
    <row r="25" spans="1:9" x14ac:dyDescent="0.3">
      <c r="C25" s="29" t="s">
        <v>38</v>
      </c>
      <c r="E25" s="39"/>
      <c r="F25" s="40"/>
      <c r="G25" s="41"/>
      <c r="H25" s="42">
        <f>SUBTOTAL(9,H6:H24)</f>
        <v>1578.1973729799997</v>
      </c>
    </row>
    <row r="26" spans="1:9" x14ac:dyDescent="0.3">
      <c r="F26" s="26"/>
      <c r="G26" s="30"/>
      <c r="H26" s="32">
        <f t="shared" si="1"/>
        <v>0</v>
      </c>
    </row>
    <row r="27" spans="1:9" x14ac:dyDescent="0.3">
      <c r="B27" s="29" t="s">
        <v>62</v>
      </c>
      <c r="E27" s="43">
        <f>VLOOKUP($A$4,zone_lu,8)</f>
        <v>0.18</v>
      </c>
      <c r="F27" s="26"/>
      <c r="G27" s="30"/>
      <c r="H27" s="32">
        <f>ROUND(H25*E27,0)</f>
        <v>284</v>
      </c>
    </row>
    <row r="28" spans="1:9" x14ac:dyDescent="0.3">
      <c r="F28" s="26"/>
      <c r="G28" s="30"/>
      <c r="H28" s="32">
        <f t="shared" ref="H28:H30" si="2">E28*G28</f>
        <v>0</v>
      </c>
    </row>
    <row r="29" spans="1:9" ht="15" thickBot="1" x14ac:dyDescent="0.35">
      <c r="B29" s="44" t="s">
        <v>39</v>
      </c>
      <c r="C29" s="44"/>
      <c r="D29" s="44"/>
      <c r="E29" s="44"/>
      <c r="F29" s="45"/>
      <c r="G29" s="46"/>
      <c r="H29" s="47">
        <f>SUBTOTAL(9,H6:H28)</f>
        <v>1862.1973729799997</v>
      </c>
    </row>
    <row r="30" spans="1:9" ht="15" thickTop="1" x14ac:dyDescent="0.3">
      <c r="E30" s="43"/>
      <c r="F30" s="26"/>
      <c r="G30" s="30"/>
      <c r="H30" s="32">
        <f t="shared" si="2"/>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2"/>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10</v>
      </c>
      <c r="B4" s="58"/>
      <c r="C4" s="58"/>
    </row>
    <row r="5" spans="1:15" x14ac:dyDescent="0.3">
      <c r="F5" s="26"/>
      <c r="G5" s="30"/>
      <c r="H5" s="33"/>
    </row>
    <row r="6" spans="1:15" x14ac:dyDescent="0.3">
      <c r="B6" s="29" t="s">
        <v>30</v>
      </c>
      <c r="F6" s="26"/>
      <c r="G6" s="30"/>
      <c r="H6" s="33"/>
    </row>
    <row r="7" spans="1:15" x14ac:dyDescent="0.3">
      <c r="C7" s="29" t="s">
        <v>41</v>
      </c>
      <c r="F7" s="26"/>
      <c r="G7" s="30"/>
      <c r="H7" s="31" t="s">
        <v>58</v>
      </c>
    </row>
    <row r="8" spans="1:15" x14ac:dyDescent="0.3">
      <c r="D8" s="29" t="s">
        <v>31</v>
      </c>
      <c r="F8" s="26"/>
      <c r="G8" s="30"/>
      <c r="H8" s="32"/>
    </row>
    <row r="9" spans="1:15" x14ac:dyDescent="0.3">
      <c r="D9" s="29" t="s">
        <v>33</v>
      </c>
      <c r="F9" s="26"/>
      <c r="G9" s="32"/>
      <c r="H9" s="32"/>
    </row>
    <row r="10" spans="1:15" x14ac:dyDescent="0.3">
      <c r="E10" s="34"/>
      <c r="F10" s="35"/>
      <c r="G10" s="36"/>
      <c r="H10" s="37">
        <f>SUBTOTAL(9,H6:H9)</f>
        <v>0</v>
      </c>
    </row>
    <row r="11" spans="1:15" x14ac:dyDescent="0.3">
      <c r="F11" s="26"/>
      <c r="G11" s="30"/>
      <c r="H11" s="32">
        <f t="shared" ref="H11:H26" si="0">E11*G11</f>
        <v>0</v>
      </c>
    </row>
    <row r="12" spans="1:15" x14ac:dyDescent="0.3">
      <c r="B12" s="29" t="s">
        <v>35</v>
      </c>
      <c r="F12" s="26"/>
      <c r="G12" s="30"/>
      <c r="H12" s="32">
        <f t="shared" si="0"/>
        <v>0</v>
      </c>
    </row>
    <row r="13" spans="1:15" x14ac:dyDescent="0.3">
      <c r="C13" s="29" t="s">
        <v>63</v>
      </c>
      <c r="F13" s="26"/>
      <c r="G13" s="30"/>
      <c r="H13" s="32">
        <f t="shared" si="0"/>
        <v>0</v>
      </c>
    </row>
    <row r="14" spans="1:15" x14ac:dyDescent="0.3">
      <c r="D14" s="29" t="s">
        <v>61</v>
      </c>
      <c r="E14" s="29">
        <v>1</v>
      </c>
      <c r="F14" s="26" t="s">
        <v>36</v>
      </c>
      <c r="G14" s="30">
        <v>750</v>
      </c>
      <c r="H14" s="32">
        <f t="shared" si="0"/>
        <v>750</v>
      </c>
    </row>
    <row r="15" spans="1:15" x14ac:dyDescent="0.3">
      <c r="D15" s="3" t="s">
        <v>80</v>
      </c>
      <c r="F15" s="26"/>
      <c r="G15" s="30"/>
      <c r="H15" s="32">
        <f t="shared" si="0"/>
        <v>0</v>
      </c>
    </row>
    <row r="16" spans="1:15" x14ac:dyDescent="0.3">
      <c r="D16" s="38" t="s">
        <v>64</v>
      </c>
      <c r="E16" s="29">
        <v>1</v>
      </c>
      <c r="F16" s="26" t="s">
        <v>34</v>
      </c>
      <c r="G16" s="30">
        <v>100</v>
      </c>
      <c r="H16" s="32">
        <f t="shared" si="0"/>
        <v>100</v>
      </c>
    </row>
    <row r="17" spans="1:9" x14ac:dyDescent="0.3">
      <c r="D17" s="29" t="s">
        <v>31</v>
      </c>
      <c r="E17" s="29">
        <v>2</v>
      </c>
      <c r="F17" s="26" t="s">
        <v>32</v>
      </c>
      <c r="G17" s="30">
        <f>VLOOKUP($A$4,zone_lu,4)</f>
        <v>58.866228829999997</v>
      </c>
      <c r="H17" s="32">
        <f t="shared" si="0"/>
        <v>117.73245765999999</v>
      </c>
    </row>
    <row r="18" spans="1:9" x14ac:dyDescent="0.3">
      <c r="C18" s="25" t="s">
        <v>74</v>
      </c>
      <c r="F18" s="26"/>
      <c r="G18" s="30"/>
      <c r="H18" s="32">
        <f t="shared" si="0"/>
        <v>0</v>
      </c>
    </row>
    <row r="19" spans="1:9" x14ac:dyDescent="0.3">
      <c r="D19" s="25" t="s">
        <v>75</v>
      </c>
      <c r="E19" s="25">
        <v>1</v>
      </c>
      <c r="F19" s="26" t="s">
        <v>36</v>
      </c>
      <c r="G19" s="27">
        <v>75</v>
      </c>
      <c r="H19" s="28">
        <f t="shared" si="0"/>
        <v>75</v>
      </c>
    </row>
    <row r="20" spans="1:9" x14ac:dyDescent="0.3">
      <c r="D20" s="25" t="s">
        <v>76</v>
      </c>
      <c r="F20" s="26"/>
      <c r="G20" s="30"/>
      <c r="H20" s="31" t="s">
        <v>58</v>
      </c>
    </row>
    <row r="21" spans="1:9" x14ac:dyDescent="0.3">
      <c r="D21" s="25" t="s">
        <v>77</v>
      </c>
      <c r="E21" s="25">
        <v>50</v>
      </c>
      <c r="F21" s="26" t="s">
        <v>78</v>
      </c>
      <c r="G21" s="27">
        <v>3</v>
      </c>
      <c r="H21" s="28">
        <f t="shared" si="0"/>
        <v>150</v>
      </c>
    </row>
    <row r="22" spans="1:9" x14ac:dyDescent="0.3">
      <c r="D22" s="25" t="s">
        <v>31</v>
      </c>
      <c r="E22" s="29">
        <v>6</v>
      </c>
      <c r="F22" s="26" t="s">
        <v>32</v>
      </c>
      <c r="G22" s="30">
        <f>VLOOKUP($A$4,zone_lu,4)</f>
        <v>58.866228829999997</v>
      </c>
      <c r="H22" s="32">
        <f t="shared" si="0"/>
        <v>353.19737297999995</v>
      </c>
    </row>
    <row r="23" spans="1:9" x14ac:dyDescent="0.3">
      <c r="E23" s="34"/>
      <c r="F23" s="35"/>
      <c r="G23" s="36"/>
      <c r="H23" s="37">
        <f>SUBTOTAL(9,H12:H22)</f>
        <v>1545.9298306399999</v>
      </c>
    </row>
    <row r="24" spans="1:9" x14ac:dyDescent="0.3">
      <c r="E24" s="39"/>
      <c r="F24" s="40"/>
      <c r="G24" s="41"/>
      <c r="H24" s="42"/>
    </row>
    <row r="25" spans="1:9" x14ac:dyDescent="0.3">
      <c r="C25" s="29" t="s">
        <v>38</v>
      </c>
      <c r="E25" s="39"/>
      <c r="F25" s="40"/>
      <c r="G25" s="41"/>
      <c r="H25" s="42">
        <f>SUBTOTAL(9,H6:H24)</f>
        <v>1545.9298306399999</v>
      </c>
    </row>
    <row r="26" spans="1:9" x14ac:dyDescent="0.3">
      <c r="F26" s="26"/>
      <c r="G26" s="30"/>
      <c r="H26" s="32">
        <f t="shared" si="0"/>
        <v>0</v>
      </c>
    </row>
    <row r="27" spans="1:9" x14ac:dyDescent="0.3">
      <c r="B27" s="29" t="s">
        <v>62</v>
      </c>
      <c r="E27" s="43">
        <f>VLOOKUP($A$4,zone_lu,8)</f>
        <v>0.18</v>
      </c>
      <c r="F27" s="26"/>
      <c r="G27" s="30"/>
      <c r="H27" s="32">
        <f>ROUND(H25*E27,0)</f>
        <v>278</v>
      </c>
    </row>
    <row r="28" spans="1:9" x14ac:dyDescent="0.3">
      <c r="F28" s="26"/>
      <c r="G28" s="30"/>
      <c r="H28" s="32">
        <f t="shared" ref="H28:H30" si="1">E28*G28</f>
        <v>0</v>
      </c>
    </row>
    <row r="29" spans="1:9" ht="15" thickBot="1" x14ac:dyDescent="0.35">
      <c r="B29" s="44" t="s">
        <v>39</v>
      </c>
      <c r="C29" s="44"/>
      <c r="D29" s="44"/>
      <c r="E29" s="44"/>
      <c r="F29" s="45"/>
      <c r="G29" s="46"/>
      <c r="H29" s="47">
        <f>SUBTOTAL(9,H6:H28)</f>
        <v>1823.9298306399999</v>
      </c>
    </row>
    <row r="30" spans="1:9" ht="15" thickTop="1" x14ac:dyDescent="0.3">
      <c r="E30" s="43"/>
      <c r="F30" s="26"/>
      <c r="G30" s="30"/>
      <c r="H30" s="32">
        <f t="shared" si="1"/>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3"/>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10</v>
      </c>
      <c r="B4" s="58"/>
      <c r="C4" s="58"/>
    </row>
    <row r="5" spans="1:15" x14ac:dyDescent="0.3">
      <c r="F5" s="26"/>
      <c r="G5" s="30"/>
      <c r="H5" s="33"/>
    </row>
    <row r="6" spans="1:15" x14ac:dyDescent="0.3">
      <c r="B6" s="29" t="s">
        <v>30</v>
      </c>
      <c r="F6" s="26"/>
      <c r="G6" s="30"/>
      <c r="H6" s="33"/>
    </row>
    <row r="7" spans="1:15" x14ac:dyDescent="0.3">
      <c r="C7" s="29" t="s">
        <v>41</v>
      </c>
      <c r="F7" s="26"/>
      <c r="G7" s="30"/>
      <c r="H7" s="31" t="s">
        <v>58</v>
      </c>
    </row>
    <row r="8" spans="1:15" x14ac:dyDescent="0.3">
      <c r="D8" s="29" t="s">
        <v>31</v>
      </c>
      <c r="F8" s="26"/>
      <c r="G8" s="30"/>
      <c r="H8" s="32"/>
    </row>
    <row r="9" spans="1:15" x14ac:dyDescent="0.3">
      <c r="D9" s="29" t="s">
        <v>33</v>
      </c>
      <c r="F9" s="26"/>
      <c r="G9" s="32"/>
      <c r="H9" s="32"/>
    </row>
    <row r="10" spans="1:15" x14ac:dyDescent="0.3">
      <c r="E10" s="34"/>
      <c r="F10" s="35"/>
      <c r="G10" s="36"/>
      <c r="H10" s="37">
        <f>SUBTOTAL(9,H6:H9)</f>
        <v>0</v>
      </c>
    </row>
    <row r="11" spans="1:15" x14ac:dyDescent="0.3">
      <c r="F11" s="26"/>
      <c r="G11" s="30"/>
      <c r="H11" s="32">
        <f t="shared" ref="H11:H26" si="0">E11*G11</f>
        <v>0</v>
      </c>
    </row>
    <row r="12" spans="1:15" x14ac:dyDescent="0.3">
      <c r="B12" s="29" t="s">
        <v>35</v>
      </c>
      <c r="F12" s="26"/>
      <c r="G12" s="30"/>
      <c r="H12" s="32">
        <f t="shared" si="0"/>
        <v>0</v>
      </c>
    </row>
    <row r="13" spans="1:15" x14ac:dyDescent="0.3">
      <c r="C13" s="29" t="s">
        <v>63</v>
      </c>
      <c r="F13" s="26"/>
      <c r="G13" s="30"/>
      <c r="H13" s="32">
        <f t="shared" si="0"/>
        <v>0</v>
      </c>
    </row>
    <row r="14" spans="1:15" x14ac:dyDescent="0.3">
      <c r="D14" s="29" t="s">
        <v>59</v>
      </c>
      <c r="E14" s="29">
        <v>1</v>
      </c>
      <c r="F14" s="26" t="s">
        <v>36</v>
      </c>
      <c r="G14" s="30">
        <v>1100</v>
      </c>
      <c r="H14" s="32">
        <f t="shared" si="0"/>
        <v>1100</v>
      </c>
    </row>
    <row r="15" spans="1:15" x14ac:dyDescent="0.3">
      <c r="D15" s="4" t="s">
        <v>43</v>
      </c>
      <c r="F15" s="26"/>
      <c r="G15" s="30"/>
      <c r="H15" s="32">
        <f t="shared" si="0"/>
        <v>0</v>
      </c>
    </row>
    <row r="16" spans="1:15" x14ac:dyDescent="0.3">
      <c r="D16" s="38" t="s">
        <v>64</v>
      </c>
      <c r="E16" s="29">
        <v>1</v>
      </c>
      <c r="F16" s="26" t="s">
        <v>34</v>
      </c>
      <c r="G16" s="30">
        <v>100</v>
      </c>
      <c r="H16" s="32">
        <f t="shared" si="0"/>
        <v>100</v>
      </c>
    </row>
    <row r="17" spans="1:9" x14ac:dyDescent="0.3">
      <c r="D17" s="29" t="s">
        <v>31</v>
      </c>
      <c r="E17" s="29">
        <v>2</v>
      </c>
      <c r="F17" s="26" t="s">
        <v>32</v>
      </c>
      <c r="G17" s="30">
        <f>VLOOKUP($A$4,zone_lu,4)</f>
        <v>58.866228829999997</v>
      </c>
      <c r="H17" s="32">
        <f t="shared" si="0"/>
        <v>117.73245765999999</v>
      </c>
    </row>
    <row r="18" spans="1:9" x14ac:dyDescent="0.3">
      <c r="C18" s="25" t="s">
        <v>74</v>
      </c>
      <c r="F18" s="26"/>
      <c r="G18" s="30"/>
      <c r="H18" s="32">
        <f t="shared" si="0"/>
        <v>0</v>
      </c>
    </row>
    <row r="19" spans="1:9" x14ac:dyDescent="0.3">
      <c r="D19" s="25" t="s">
        <v>75</v>
      </c>
      <c r="E19" s="25">
        <v>1</v>
      </c>
      <c r="F19" s="26" t="s">
        <v>36</v>
      </c>
      <c r="G19" s="27">
        <v>125</v>
      </c>
      <c r="H19" s="28">
        <f t="shared" si="0"/>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0"/>
        <v>117.73245765999999</v>
      </c>
    </row>
    <row r="23" spans="1:9" x14ac:dyDescent="0.3">
      <c r="E23" s="34"/>
      <c r="F23" s="35"/>
      <c r="G23" s="36"/>
      <c r="H23" s="37">
        <f>SUBTOTAL(9,H12:H22)</f>
        <v>1560.4649153199998</v>
      </c>
    </row>
    <row r="24" spans="1:9" x14ac:dyDescent="0.3">
      <c r="E24" s="39"/>
      <c r="F24" s="40"/>
      <c r="G24" s="41"/>
      <c r="H24" s="42"/>
    </row>
    <row r="25" spans="1:9" x14ac:dyDescent="0.3">
      <c r="C25" s="29" t="s">
        <v>38</v>
      </c>
      <c r="E25" s="39"/>
      <c r="F25" s="40"/>
      <c r="G25" s="41"/>
      <c r="H25" s="42">
        <f>SUBTOTAL(9,H6:H24)</f>
        <v>1560.4649153199998</v>
      </c>
    </row>
    <row r="26" spans="1:9" x14ac:dyDescent="0.3">
      <c r="F26" s="26"/>
      <c r="G26" s="30"/>
      <c r="H26" s="32">
        <f t="shared" si="0"/>
        <v>0</v>
      </c>
    </row>
    <row r="27" spans="1:9" x14ac:dyDescent="0.3">
      <c r="B27" s="29" t="s">
        <v>62</v>
      </c>
      <c r="E27" s="43">
        <f>VLOOKUP($A$4,zone_lu,8)</f>
        <v>0.18</v>
      </c>
      <c r="F27" s="26"/>
      <c r="G27" s="30"/>
      <c r="H27" s="32">
        <f>ROUND(H25*E27,0)</f>
        <v>281</v>
      </c>
    </row>
    <row r="28" spans="1:9" x14ac:dyDescent="0.3">
      <c r="F28" s="26"/>
      <c r="G28" s="30"/>
      <c r="H28" s="32">
        <f t="shared" ref="H28:H30" si="1">E28*G28</f>
        <v>0</v>
      </c>
    </row>
    <row r="29" spans="1:9" ht="15" thickBot="1" x14ac:dyDescent="0.35">
      <c r="B29" s="44" t="s">
        <v>39</v>
      </c>
      <c r="C29" s="44"/>
      <c r="D29" s="44"/>
      <c r="E29" s="44"/>
      <c r="F29" s="45"/>
      <c r="G29" s="46"/>
      <c r="H29" s="47">
        <f>SUBTOTAL(9,H6:H28)</f>
        <v>1841.4649153199998</v>
      </c>
    </row>
    <row r="30" spans="1:9" ht="15" thickTop="1" x14ac:dyDescent="0.3">
      <c r="E30" s="43"/>
      <c r="F30" s="26"/>
      <c r="G30" s="30"/>
      <c r="H30" s="32">
        <f t="shared" si="1"/>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5:G23"/>
  <sheetViews>
    <sheetView workbookViewId="0"/>
  </sheetViews>
  <sheetFormatPr defaultRowHeight="14.4" x14ac:dyDescent="0.3"/>
  <cols>
    <col min="1" max="2" width="4.6640625" customWidth="1"/>
    <col min="3" max="3" width="17" bestFit="1" customWidth="1"/>
    <col min="4" max="4" width="17.5546875" customWidth="1"/>
    <col min="5" max="5" width="18" customWidth="1"/>
    <col min="6" max="6" width="29.6640625" customWidth="1"/>
  </cols>
  <sheetData>
    <row r="5" spans="1:6" x14ac:dyDescent="0.3">
      <c r="A5" t="s">
        <v>29</v>
      </c>
      <c r="D5" t="s">
        <v>28</v>
      </c>
      <c r="E5" t="s">
        <v>27</v>
      </c>
      <c r="F5" t="s">
        <v>26</v>
      </c>
    </row>
    <row r="6" spans="1:6" x14ac:dyDescent="0.3">
      <c r="B6" t="s">
        <v>25</v>
      </c>
    </row>
    <row r="7" spans="1:6" ht="28.8" x14ac:dyDescent="0.3">
      <c r="C7" t="s">
        <v>4</v>
      </c>
      <c r="D7" s="1" t="s">
        <v>18</v>
      </c>
      <c r="E7" s="1" t="s">
        <v>24</v>
      </c>
      <c r="F7" s="1" t="s">
        <v>22</v>
      </c>
    </row>
    <row r="8" spans="1:6" ht="28.8" x14ac:dyDescent="0.3">
      <c r="C8" t="s">
        <v>15</v>
      </c>
      <c r="D8" s="1" t="s">
        <v>23</v>
      </c>
      <c r="E8" s="1" t="s">
        <v>23</v>
      </c>
      <c r="F8" s="1" t="s">
        <v>22</v>
      </c>
    </row>
    <row r="9" spans="1:6" ht="43.2" x14ac:dyDescent="0.3">
      <c r="C9" s="2" t="s">
        <v>13</v>
      </c>
      <c r="D9" s="1" t="s">
        <v>21</v>
      </c>
      <c r="E9" s="1" t="s">
        <v>21</v>
      </c>
      <c r="F9" s="1" t="s">
        <v>20</v>
      </c>
    </row>
    <row r="10" spans="1:6" x14ac:dyDescent="0.3">
      <c r="B10" t="s">
        <v>19</v>
      </c>
      <c r="D10" s="1"/>
      <c r="E10" s="1"/>
      <c r="F10" s="1"/>
    </row>
    <row r="11" spans="1:6" ht="28.8" x14ac:dyDescent="0.3">
      <c r="C11" t="s">
        <v>4</v>
      </c>
      <c r="D11" s="1" t="s">
        <v>18</v>
      </c>
      <c r="E11" s="1" t="s">
        <v>17</v>
      </c>
      <c r="F11" s="1" t="s">
        <v>16</v>
      </c>
    </row>
    <row r="12" spans="1:6" ht="28.8" x14ac:dyDescent="0.3">
      <c r="C12" t="s">
        <v>15</v>
      </c>
      <c r="D12" s="1" t="s">
        <v>12</v>
      </c>
      <c r="E12" s="1" t="s">
        <v>12</v>
      </c>
      <c r="F12" s="1" t="s">
        <v>14</v>
      </c>
    </row>
    <row r="13" spans="1:6" ht="28.8" x14ac:dyDescent="0.3">
      <c r="C13" s="2" t="s">
        <v>13</v>
      </c>
      <c r="D13" s="1" t="s">
        <v>12</v>
      </c>
      <c r="E13" s="1" t="s">
        <v>12</v>
      </c>
      <c r="F13" s="1" t="s">
        <v>11</v>
      </c>
    </row>
    <row r="14" spans="1:6" x14ac:dyDescent="0.3">
      <c r="B14" t="s">
        <v>10</v>
      </c>
      <c r="D14" s="1"/>
      <c r="E14" s="1"/>
      <c r="F14" s="1"/>
    </row>
    <row r="15" spans="1:6" ht="43.2" x14ac:dyDescent="0.3">
      <c r="C15" t="s">
        <v>4</v>
      </c>
      <c r="D15" s="1"/>
      <c r="E15" s="1" t="s">
        <v>9</v>
      </c>
      <c r="F15" s="1" t="s">
        <v>8</v>
      </c>
    </row>
    <row r="16" spans="1:6" ht="43.2" x14ac:dyDescent="0.3">
      <c r="C16" t="s">
        <v>3</v>
      </c>
      <c r="D16" s="1"/>
      <c r="E16" s="1" t="s">
        <v>9</v>
      </c>
      <c r="F16" s="1" t="s">
        <v>8</v>
      </c>
    </row>
    <row r="21" spans="1:7" x14ac:dyDescent="0.3">
      <c r="A21" t="s">
        <v>7</v>
      </c>
      <c r="F21" t="s">
        <v>6</v>
      </c>
      <c r="G21" t="s">
        <v>5</v>
      </c>
    </row>
    <row r="22" spans="1:7" x14ac:dyDescent="0.3">
      <c r="C22" t="s">
        <v>4</v>
      </c>
      <c r="E22" t="s">
        <v>2</v>
      </c>
      <c r="F22" t="s">
        <v>1</v>
      </c>
      <c r="G22" t="s">
        <v>0</v>
      </c>
    </row>
    <row r="23" spans="1:7" x14ac:dyDescent="0.3">
      <c r="C23" t="s">
        <v>3</v>
      </c>
      <c r="E23" t="s">
        <v>2</v>
      </c>
      <c r="F23" t="s">
        <v>1</v>
      </c>
      <c r="G23" t="s">
        <v>0</v>
      </c>
    </row>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4"/>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10</v>
      </c>
      <c r="B4" s="58"/>
      <c r="C4" s="58"/>
    </row>
    <row r="5" spans="1:15" x14ac:dyDescent="0.3">
      <c r="F5" s="26"/>
      <c r="G5" s="30"/>
      <c r="H5" s="33"/>
    </row>
    <row r="6" spans="1:15" x14ac:dyDescent="0.3">
      <c r="B6" s="29" t="s">
        <v>30</v>
      </c>
      <c r="F6" s="26"/>
      <c r="G6" s="30"/>
      <c r="H6" s="33"/>
    </row>
    <row r="7" spans="1:15" x14ac:dyDescent="0.3">
      <c r="C7" s="29" t="s">
        <v>41</v>
      </c>
      <c r="F7" s="26"/>
      <c r="G7" s="30"/>
      <c r="H7" s="31" t="s">
        <v>58</v>
      </c>
    </row>
    <row r="8" spans="1:15" x14ac:dyDescent="0.3">
      <c r="D8" s="29" t="s">
        <v>31</v>
      </c>
      <c r="F8" s="26"/>
      <c r="G8" s="30"/>
      <c r="H8" s="32"/>
    </row>
    <row r="9" spans="1:15" x14ac:dyDescent="0.3">
      <c r="D9" s="29" t="s">
        <v>33</v>
      </c>
      <c r="F9" s="26"/>
      <c r="G9" s="32"/>
      <c r="H9" s="32"/>
    </row>
    <row r="10" spans="1:15" x14ac:dyDescent="0.3">
      <c r="E10" s="34"/>
      <c r="F10" s="35"/>
      <c r="G10" s="36"/>
      <c r="H10" s="37">
        <f>SUBTOTAL(9,H6:H9)</f>
        <v>0</v>
      </c>
    </row>
    <row r="11" spans="1:15" x14ac:dyDescent="0.3">
      <c r="F11" s="26"/>
      <c r="G11" s="30"/>
      <c r="H11" s="32">
        <f t="shared" ref="H11:H26" si="0">E11*G11</f>
        <v>0</v>
      </c>
    </row>
    <row r="12" spans="1:15" x14ac:dyDescent="0.3">
      <c r="B12" s="29" t="s">
        <v>35</v>
      </c>
      <c r="F12" s="26"/>
      <c r="G12" s="30"/>
      <c r="H12" s="32">
        <f t="shared" si="0"/>
        <v>0</v>
      </c>
    </row>
    <row r="13" spans="1:15" x14ac:dyDescent="0.3">
      <c r="C13" s="29" t="s">
        <v>63</v>
      </c>
      <c r="F13" s="26"/>
      <c r="G13" s="30"/>
      <c r="H13" s="32">
        <f t="shared" si="0"/>
        <v>0</v>
      </c>
    </row>
    <row r="14" spans="1:15" x14ac:dyDescent="0.3">
      <c r="D14" s="29" t="s">
        <v>61</v>
      </c>
      <c r="E14" s="29">
        <v>1</v>
      </c>
      <c r="F14" s="26" t="s">
        <v>36</v>
      </c>
      <c r="G14" s="30">
        <v>950</v>
      </c>
      <c r="H14" s="32">
        <f t="shared" si="0"/>
        <v>950</v>
      </c>
    </row>
    <row r="15" spans="1:15" x14ac:dyDescent="0.3">
      <c r="D15" s="3" t="s">
        <v>42</v>
      </c>
      <c r="F15" s="26"/>
      <c r="G15" s="30"/>
      <c r="H15" s="32">
        <f t="shared" si="0"/>
        <v>0</v>
      </c>
    </row>
    <row r="16" spans="1:15" x14ac:dyDescent="0.3">
      <c r="D16" s="38" t="s">
        <v>64</v>
      </c>
      <c r="E16" s="29">
        <v>1</v>
      </c>
      <c r="F16" s="26" t="s">
        <v>34</v>
      </c>
      <c r="G16" s="30">
        <v>100</v>
      </c>
      <c r="H16" s="32">
        <f t="shared" si="0"/>
        <v>100</v>
      </c>
    </row>
    <row r="17" spans="1:9" x14ac:dyDescent="0.3">
      <c r="D17" s="29" t="s">
        <v>31</v>
      </c>
      <c r="E17" s="29">
        <v>2</v>
      </c>
      <c r="F17" s="26" t="s">
        <v>32</v>
      </c>
      <c r="G17" s="30">
        <f>VLOOKUP($A$4,zone_lu,4)</f>
        <v>58.866228829999997</v>
      </c>
      <c r="H17" s="32">
        <f t="shared" si="0"/>
        <v>117.73245765999999</v>
      </c>
    </row>
    <row r="18" spans="1:9" x14ac:dyDescent="0.3">
      <c r="C18" s="25" t="s">
        <v>74</v>
      </c>
      <c r="F18" s="26"/>
      <c r="G18" s="30"/>
      <c r="H18" s="32">
        <f t="shared" si="0"/>
        <v>0</v>
      </c>
    </row>
    <row r="19" spans="1:9" x14ac:dyDescent="0.3">
      <c r="D19" s="25" t="s">
        <v>75</v>
      </c>
      <c r="E19" s="25">
        <v>1</v>
      </c>
      <c r="F19" s="26" t="s">
        <v>36</v>
      </c>
      <c r="G19" s="27">
        <v>125</v>
      </c>
      <c r="H19" s="28">
        <f t="shared" si="0"/>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0"/>
        <v>117.73245765999999</v>
      </c>
    </row>
    <row r="23" spans="1:9" x14ac:dyDescent="0.3">
      <c r="E23" s="34"/>
      <c r="F23" s="35"/>
      <c r="G23" s="36"/>
      <c r="H23" s="37">
        <f>SUBTOTAL(9,H12:H22)</f>
        <v>1410.4649153199998</v>
      </c>
    </row>
    <row r="24" spans="1:9" x14ac:dyDescent="0.3">
      <c r="E24" s="39"/>
      <c r="F24" s="40"/>
      <c r="G24" s="41"/>
      <c r="H24" s="42"/>
    </row>
    <row r="25" spans="1:9" x14ac:dyDescent="0.3">
      <c r="C25" s="29" t="s">
        <v>38</v>
      </c>
      <c r="E25" s="39"/>
      <c r="F25" s="40"/>
      <c r="G25" s="41"/>
      <c r="H25" s="42">
        <f>SUBTOTAL(9,H6:H24)</f>
        <v>1410.4649153199998</v>
      </c>
    </row>
    <row r="26" spans="1:9" x14ac:dyDescent="0.3">
      <c r="F26" s="26"/>
      <c r="G26" s="30"/>
      <c r="H26" s="32">
        <f t="shared" si="0"/>
        <v>0</v>
      </c>
    </row>
    <row r="27" spans="1:9" x14ac:dyDescent="0.3">
      <c r="B27" s="29" t="s">
        <v>62</v>
      </c>
      <c r="E27" s="43">
        <f>VLOOKUP($A$4,zone_lu,8)</f>
        <v>0.18</v>
      </c>
      <c r="F27" s="26"/>
      <c r="G27" s="30"/>
      <c r="H27" s="32">
        <f>ROUND(H25*E27,0)</f>
        <v>254</v>
      </c>
    </row>
    <row r="28" spans="1:9" x14ac:dyDescent="0.3">
      <c r="F28" s="26"/>
      <c r="G28" s="30"/>
      <c r="H28" s="32">
        <f t="shared" ref="H28:H30" si="1">E28*G28</f>
        <v>0</v>
      </c>
    </row>
    <row r="29" spans="1:9" ht="15" thickBot="1" x14ac:dyDescent="0.35">
      <c r="B29" s="44" t="s">
        <v>39</v>
      </c>
      <c r="C29" s="44"/>
      <c r="D29" s="44"/>
      <c r="E29" s="44"/>
      <c r="F29" s="45"/>
      <c r="G29" s="46"/>
      <c r="H29" s="47">
        <f>SUBTOTAL(9,H6:H28)</f>
        <v>1664.4649153199998</v>
      </c>
    </row>
    <row r="30" spans="1:9" ht="15" thickTop="1" x14ac:dyDescent="0.3">
      <c r="E30" s="43"/>
      <c r="F30" s="26"/>
      <c r="G30" s="30"/>
      <c r="H30" s="32">
        <f t="shared" si="1"/>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5"/>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10</v>
      </c>
      <c r="B4" s="58"/>
      <c r="C4" s="58"/>
    </row>
    <row r="5" spans="1:15" x14ac:dyDescent="0.3">
      <c r="F5" s="26"/>
      <c r="G5" s="30"/>
      <c r="H5" s="33"/>
    </row>
    <row r="6" spans="1:15" x14ac:dyDescent="0.3">
      <c r="B6" s="29" t="s">
        <v>30</v>
      </c>
      <c r="F6" s="26"/>
      <c r="G6" s="30"/>
      <c r="H6" s="33"/>
    </row>
    <row r="7" spans="1:15" x14ac:dyDescent="0.3">
      <c r="C7" s="29" t="s">
        <v>41</v>
      </c>
      <c r="F7" s="26"/>
      <c r="G7" s="30"/>
      <c r="H7" s="33"/>
    </row>
    <row r="8" spans="1:15" x14ac:dyDescent="0.3">
      <c r="D8" s="29" t="s">
        <v>31</v>
      </c>
      <c r="E8" s="29">
        <v>2</v>
      </c>
      <c r="F8" s="26" t="s">
        <v>32</v>
      </c>
      <c r="G8" s="30">
        <f>VLOOKUP($A$4,zone_lu,4)</f>
        <v>58.866228829999997</v>
      </c>
      <c r="H8" s="32">
        <f>E8*G8</f>
        <v>117.73245765999999</v>
      </c>
    </row>
    <row r="9" spans="1:15" x14ac:dyDescent="0.3">
      <c r="D9" s="29" t="s">
        <v>33</v>
      </c>
      <c r="E9" s="29">
        <v>1</v>
      </c>
      <c r="F9" s="26" t="s">
        <v>34</v>
      </c>
      <c r="G9" s="30">
        <v>50</v>
      </c>
      <c r="H9" s="32">
        <f t="shared" ref="H9" si="0">E9*G9</f>
        <v>50</v>
      </c>
    </row>
    <row r="10" spans="1:15" x14ac:dyDescent="0.3">
      <c r="E10" s="34"/>
      <c r="F10" s="35"/>
      <c r="G10" s="36"/>
      <c r="H10" s="37">
        <f>SUBTOTAL(9,H6:H9)</f>
        <v>167.73245765999999</v>
      </c>
    </row>
    <row r="11" spans="1:15" x14ac:dyDescent="0.3">
      <c r="F11" s="26"/>
      <c r="G11" s="30"/>
      <c r="H11" s="32">
        <f t="shared" ref="H11:H26" si="1">E11*G11</f>
        <v>0</v>
      </c>
    </row>
    <row r="12" spans="1:15" x14ac:dyDescent="0.3">
      <c r="B12" s="29" t="s">
        <v>35</v>
      </c>
      <c r="F12" s="26"/>
      <c r="G12" s="30"/>
      <c r="H12" s="32">
        <f t="shared" si="1"/>
        <v>0</v>
      </c>
    </row>
    <row r="13" spans="1:15" x14ac:dyDescent="0.3">
      <c r="C13" s="29" t="s">
        <v>63</v>
      </c>
      <c r="F13" s="26"/>
      <c r="G13" s="30"/>
      <c r="H13" s="32">
        <f t="shared" si="1"/>
        <v>0</v>
      </c>
    </row>
    <row r="14" spans="1:15" x14ac:dyDescent="0.3">
      <c r="D14" s="29" t="s">
        <v>61</v>
      </c>
      <c r="E14" s="29">
        <v>1</v>
      </c>
      <c r="F14" s="26" t="s">
        <v>36</v>
      </c>
      <c r="G14" s="30">
        <v>750</v>
      </c>
      <c r="H14" s="32">
        <f t="shared" si="1"/>
        <v>750</v>
      </c>
    </row>
    <row r="15" spans="1:15" x14ac:dyDescent="0.3">
      <c r="D15" s="3" t="s">
        <v>80</v>
      </c>
      <c r="F15" s="26"/>
      <c r="G15" s="30"/>
      <c r="H15" s="32">
        <f t="shared" si="1"/>
        <v>0</v>
      </c>
    </row>
    <row r="16" spans="1:15" x14ac:dyDescent="0.3">
      <c r="D16" s="38" t="s">
        <v>64</v>
      </c>
      <c r="E16" s="29">
        <v>1</v>
      </c>
      <c r="F16" s="26" t="s">
        <v>34</v>
      </c>
      <c r="G16" s="30">
        <v>100</v>
      </c>
      <c r="H16" s="32">
        <f t="shared" si="1"/>
        <v>100</v>
      </c>
    </row>
    <row r="17" spans="1:9" x14ac:dyDescent="0.3">
      <c r="D17" s="29" t="s">
        <v>31</v>
      </c>
      <c r="E17" s="29">
        <v>2</v>
      </c>
      <c r="F17" s="26" t="s">
        <v>32</v>
      </c>
      <c r="G17" s="30">
        <f>VLOOKUP($A$4,zone_lu,4)</f>
        <v>58.866228829999997</v>
      </c>
      <c r="H17" s="32">
        <f t="shared" si="1"/>
        <v>117.73245765999999</v>
      </c>
    </row>
    <row r="18" spans="1:9" x14ac:dyDescent="0.3">
      <c r="C18" s="25" t="s">
        <v>74</v>
      </c>
      <c r="F18" s="26"/>
      <c r="G18" s="30"/>
      <c r="H18" s="32">
        <f t="shared" si="1"/>
        <v>0</v>
      </c>
    </row>
    <row r="19" spans="1:9" x14ac:dyDescent="0.3">
      <c r="D19" s="25" t="s">
        <v>75</v>
      </c>
      <c r="F19" s="26"/>
      <c r="G19" s="30"/>
      <c r="H19" s="31" t="s">
        <v>28</v>
      </c>
    </row>
    <row r="20" spans="1:9" x14ac:dyDescent="0.3">
      <c r="D20" s="25" t="s">
        <v>76</v>
      </c>
      <c r="F20" s="26"/>
      <c r="G20" s="30"/>
      <c r="H20" s="31" t="s">
        <v>58</v>
      </c>
    </row>
    <row r="21" spans="1:9" x14ac:dyDescent="0.3">
      <c r="D21" s="25" t="s">
        <v>77</v>
      </c>
      <c r="F21" s="26"/>
      <c r="G21" s="30"/>
      <c r="H21" s="31" t="s">
        <v>28</v>
      </c>
    </row>
    <row r="22" spans="1:9" x14ac:dyDescent="0.3">
      <c r="D22" s="25" t="s">
        <v>31</v>
      </c>
      <c r="F22" s="26"/>
      <c r="G22" s="30"/>
      <c r="H22" s="31" t="s">
        <v>28</v>
      </c>
    </row>
    <row r="23" spans="1:9" x14ac:dyDescent="0.3">
      <c r="E23" s="34"/>
      <c r="F23" s="35"/>
      <c r="G23" s="36"/>
      <c r="H23" s="37">
        <f>SUBTOTAL(9,H12:H22)</f>
        <v>967.73245766000002</v>
      </c>
    </row>
    <row r="24" spans="1:9" x14ac:dyDescent="0.3">
      <c r="E24" s="39"/>
      <c r="F24" s="40"/>
      <c r="G24" s="41"/>
      <c r="H24" s="42"/>
    </row>
    <row r="25" spans="1:9" x14ac:dyDescent="0.3">
      <c r="C25" s="29" t="s">
        <v>38</v>
      </c>
      <c r="E25" s="39"/>
      <c r="F25" s="40"/>
      <c r="G25" s="41"/>
      <c r="H25" s="42">
        <f>SUBTOTAL(9,H6:H24)</f>
        <v>1135.46491532</v>
      </c>
    </row>
    <row r="26" spans="1:9" x14ac:dyDescent="0.3">
      <c r="F26" s="26"/>
      <c r="G26" s="30"/>
      <c r="H26" s="32">
        <f t="shared" si="1"/>
        <v>0</v>
      </c>
    </row>
    <row r="27" spans="1:9" x14ac:dyDescent="0.3">
      <c r="B27" s="29" t="s">
        <v>62</v>
      </c>
      <c r="E27" s="43">
        <f>VLOOKUP($A$4,zone_lu,8)</f>
        <v>0.18</v>
      </c>
      <c r="F27" s="26"/>
      <c r="G27" s="30"/>
      <c r="H27" s="32">
        <f>ROUND(H25*E27,0)</f>
        <v>204</v>
      </c>
    </row>
    <row r="28" spans="1:9" x14ac:dyDescent="0.3">
      <c r="F28" s="26"/>
      <c r="G28" s="30"/>
      <c r="H28" s="32">
        <f t="shared" ref="H28:H30" si="2">E28*G28</f>
        <v>0</v>
      </c>
    </row>
    <row r="29" spans="1:9" ht="15" thickBot="1" x14ac:dyDescent="0.35">
      <c r="B29" s="44" t="s">
        <v>39</v>
      </c>
      <c r="C29" s="44"/>
      <c r="D29" s="44"/>
      <c r="E29" s="44"/>
      <c r="F29" s="45"/>
      <c r="G29" s="46"/>
      <c r="H29" s="47">
        <f>SUBTOTAL(9,H6:H28)</f>
        <v>1339.46491532</v>
      </c>
    </row>
    <row r="30" spans="1:9" ht="15" thickTop="1" x14ac:dyDescent="0.3">
      <c r="E30" s="43"/>
      <c r="F30" s="26"/>
      <c r="G30" s="30"/>
      <c r="H30" s="32">
        <f t="shared" si="2"/>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26"/>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10</v>
      </c>
      <c r="B4" s="58"/>
      <c r="C4" s="58"/>
    </row>
    <row r="5" spans="1:15" x14ac:dyDescent="0.3">
      <c r="F5" s="26"/>
      <c r="G5" s="30"/>
      <c r="H5" s="33"/>
    </row>
    <row r="6" spans="1:15" x14ac:dyDescent="0.3">
      <c r="B6" s="29" t="s">
        <v>30</v>
      </c>
      <c r="F6" s="26"/>
      <c r="G6" s="30"/>
      <c r="H6" s="33"/>
    </row>
    <row r="7" spans="1:15" x14ac:dyDescent="0.3">
      <c r="C7" s="29" t="s">
        <v>41</v>
      </c>
      <c r="F7" s="26"/>
      <c r="G7" s="30"/>
      <c r="H7" s="33"/>
    </row>
    <row r="8" spans="1:15" x14ac:dyDescent="0.3">
      <c r="D8" s="29" t="s">
        <v>31</v>
      </c>
      <c r="E8" s="29">
        <v>2</v>
      </c>
      <c r="F8" s="26" t="s">
        <v>32</v>
      </c>
      <c r="G8" s="30">
        <f>VLOOKUP($A$4,zone_lu,4)</f>
        <v>58.866228829999997</v>
      </c>
      <c r="H8" s="32">
        <f>E8*G8</f>
        <v>117.73245765999999</v>
      </c>
    </row>
    <row r="9" spans="1:15" x14ac:dyDescent="0.3">
      <c r="D9" s="29" t="s">
        <v>33</v>
      </c>
      <c r="E9" s="29">
        <v>1</v>
      </c>
      <c r="F9" s="26" t="s">
        <v>34</v>
      </c>
      <c r="G9" s="30">
        <v>50</v>
      </c>
      <c r="H9" s="32">
        <f t="shared" ref="H9" si="0">E9*G9</f>
        <v>50</v>
      </c>
    </row>
    <row r="10" spans="1:15" x14ac:dyDescent="0.3">
      <c r="E10" s="34"/>
      <c r="F10" s="35"/>
      <c r="G10" s="36"/>
      <c r="H10" s="37">
        <f>SUBTOTAL(9,H6:H9)</f>
        <v>167.73245765999999</v>
      </c>
    </row>
    <row r="11" spans="1:15" x14ac:dyDescent="0.3">
      <c r="F11" s="26"/>
      <c r="G11" s="30"/>
      <c r="H11" s="32">
        <f t="shared" ref="H11:H26" si="1">E11*G11</f>
        <v>0</v>
      </c>
    </row>
    <row r="12" spans="1:15" x14ac:dyDescent="0.3">
      <c r="B12" s="29" t="s">
        <v>35</v>
      </c>
      <c r="F12" s="26"/>
      <c r="G12" s="30"/>
      <c r="H12" s="32">
        <f t="shared" si="1"/>
        <v>0</v>
      </c>
    </row>
    <row r="13" spans="1:15" x14ac:dyDescent="0.3">
      <c r="C13" s="29" t="s">
        <v>63</v>
      </c>
      <c r="F13" s="26"/>
      <c r="G13" s="30"/>
      <c r="H13" s="32">
        <f t="shared" si="1"/>
        <v>0</v>
      </c>
    </row>
    <row r="14" spans="1:15" x14ac:dyDescent="0.3">
      <c r="D14" s="29" t="s">
        <v>59</v>
      </c>
      <c r="E14" s="29">
        <v>1</v>
      </c>
      <c r="F14" s="26" t="s">
        <v>36</v>
      </c>
      <c r="G14" s="30">
        <v>1100</v>
      </c>
      <c r="H14" s="32">
        <f t="shared" si="1"/>
        <v>1100</v>
      </c>
    </row>
    <row r="15" spans="1:15" x14ac:dyDescent="0.3">
      <c r="D15" s="4" t="s">
        <v>43</v>
      </c>
      <c r="F15" s="26"/>
      <c r="G15" s="30"/>
      <c r="H15" s="32">
        <f t="shared" si="1"/>
        <v>0</v>
      </c>
    </row>
    <row r="16" spans="1:15" x14ac:dyDescent="0.3">
      <c r="D16" s="38" t="s">
        <v>64</v>
      </c>
      <c r="E16" s="29">
        <v>1</v>
      </c>
      <c r="F16" s="26" t="s">
        <v>34</v>
      </c>
      <c r="G16" s="30">
        <v>100</v>
      </c>
      <c r="H16" s="32">
        <f t="shared" si="1"/>
        <v>100</v>
      </c>
    </row>
    <row r="17" spans="1:9" x14ac:dyDescent="0.3">
      <c r="D17" s="29" t="s">
        <v>31</v>
      </c>
      <c r="E17" s="29">
        <v>2</v>
      </c>
      <c r="F17" s="26" t="s">
        <v>32</v>
      </c>
      <c r="G17" s="30">
        <f>VLOOKUP($A$4,zone_lu,4)</f>
        <v>58.866228829999997</v>
      </c>
      <c r="H17" s="32">
        <f t="shared" si="1"/>
        <v>117.73245765999999</v>
      </c>
    </row>
    <row r="18" spans="1:9" x14ac:dyDescent="0.3">
      <c r="C18" s="25" t="s">
        <v>74</v>
      </c>
      <c r="F18" s="26"/>
      <c r="G18" s="30"/>
      <c r="H18" s="32">
        <f t="shared" si="1"/>
        <v>0</v>
      </c>
    </row>
    <row r="19" spans="1:9" x14ac:dyDescent="0.3">
      <c r="D19" s="25" t="s">
        <v>75</v>
      </c>
      <c r="E19" s="25">
        <v>1</v>
      </c>
      <c r="F19" s="26" t="s">
        <v>36</v>
      </c>
      <c r="G19" s="27">
        <v>125</v>
      </c>
      <c r="H19" s="28">
        <f t="shared" si="1"/>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1"/>
        <v>117.73245765999999</v>
      </c>
    </row>
    <row r="23" spans="1:9" x14ac:dyDescent="0.3">
      <c r="E23" s="34"/>
      <c r="F23" s="35"/>
      <c r="G23" s="36"/>
      <c r="H23" s="37">
        <f>SUBTOTAL(9,H12:H22)</f>
        <v>1560.4649153199998</v>
      </c>
    </row>
    <row r="24" spans="1:9" x14ac:dyDescent="0.3">
      <c r="E24" s="39"/>
      <c r="F24" s="40"/>
      <c r="G24" s="41"/>
      <c r="H24" s="42"/>
    </row>
    <row r="25" spans="1:9" x14ac:dyDescent="0.3">
      <c r="C25" s="29" t="s">
        <v>38</v>
      </c>
      <c r="E25" s="39"/>
      <c r="F25" s="40"/>
      <c r="G25" s="41"/>
      <c r="H25" s="42">
        <f>SUBTOTAL(9,H6:H24)</f>
        <v>1728.1973729799997</v>
      </c>
    </row>
    <row r="26" spans="1:9" x14ac:dyDescent="0.3">
      <c r="F26" s="26"/>
      <c r="G26" s="30"/>
      <c r="H26" s="32">
        <f t="shared" si="1"/>
        <v>0</v>
      </c>
    </row>
    <row r="27" spans="1:9" x14ac:dyDescent="0.3">
      <c r="B27" s="29" t="s">
        <v>62</v>
      </c>
      <c r="E27" s="43">
        <f>VLOOKUP($A$4,zone_lu,8)</f>
        <v>0.18</v>
      </c>
      <c r="F27" s="26"/>
      <c r="G27" s="30"/>
      <c r="H27" s="32">
        <f>ROUND(H25*E27,0)</f>
        <v>311</v>
      </c>
    </row>
    <row r="28" spans="1:9" x14ac:dyDescent="0.3">
      <c r="F28" s="26"/>
      <c r="G28" s="30"/>
      <c r="H28" s="32">
        <f t="shared" ref="H28:H30" si="2">E28*G28</f>
        <v>0</v>
      </c>
    </row>
    <row r="29" spans="1:9" ht="15" thickBot="1" x14ac:dyDescent="0.35">
      <c r="B29" s="44" t="s">
        <v>39</v>
      </c>
      <c r="C29" s="44"/>
      <c r="D29" s="44"/>
      <c r="E29" s="44"/>
      <c r="F29" s="45"/>
      <c r="G29" s="46"/>
      <c r="H29" s="47">
        <f>SUBTOTAL(9,H6:H28)</f>
        <v>2039.1973729799997</v>
      </c>
    </row>
    <row r="30" spans="1:9" ht="15" thickTop="1" x14ac:dyDescent="0.3">
      <c r="E30" s="43"/>
      <c r="F30" s="26"/>
      <c r="G30" s="30"/>
      <c r="H30" s="32">
        <f t="shared" si="2"/>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27"/>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10</v>
      </c>
      <c r="B4" s="58"/>
      <c r="C4" s="58"/>
    </row>
    <row r="5" spans="1:15" x14ac:dyDescent="0.3">
      <c r="F5" s="26"/>
      <c r="G5" s="30"/>
      <c r="H5" s="33"/>
    </row>
    <row r="6" spans="1:15" x14ac:dyDescent="0.3">
      <c r="B6" s="29" t="s">
        <v>30</v>
      </c>
      <c r="F6" s="26"/>
      <c r="G6" s="30"/>
      <c r="H6" s="33"/>
    </row>
    <row r="7" spans="1:15" x14ac:dyDescent="0.3">
      <c r="C7" s="29" t="s">
        <v>41</v>
      </c>
      <c r="F7" s="26"/>
      <c r="G7" s="30"/>
      <c r="H7" s="33"/>
    </row>
    <row r="8" spans="1:15" x14ac:dyDescent="0.3">
      <c r="D8" s="29" t="s">
        <v>31</v>
      </c>
      <c r="E8" s="29">
        <v>2</v>
      </c>
      <c r="F8" s="26" t="s">
        <v>32</v>
      </c>
      <c r="G8" s="30">
        <f>VLOOKUP($A$4,zone_lu,4)</f>
        <v>58.866228829999997</v>
      </c>
      <c r="H8" s="32">
        <f>E8*G8</f>
        <v>117.73245765999999</v>
      </c>
    </row>
    <row r="9" spans="1:15" x14ac:dyDescent="0.3">
      <c r="D9" s="29" t="s">
        <v>33</v>
      </c>
      <c r="E9" s="29">
        <v>1</v>
      </c>
      <c r="F9" s="26" t="s">
        <v>34</v>
      </c>
      <c r="G9" s="30">
        <v>50</v>
      </c>
      <c r="H9" s="32">
        <f t="shared" ref="H9" si="0">E9*G9</f>
        <v>50</v>
      </c>
    </row>
    <row r="10" spans="1:15" x14ac:dyDescent="0.3">
      <c r="E10" s="34"/>
      <c r="F10" s="35"/>
      <c r="G10" s="36"/>
      <c r="H10" s="37">
        <f>SUBTOTAL(9,H6:H9)</f>
        <v>167.73245765999999</v>
      </c>
    </row>
    <row r="11" spans="1:15" x14ac:dyDescent="0.3">
      <c r="F11" s="26"/>
      <c r="G11" s="30"/>
      <c r="H11" s="32">
        <f t="shared" ref="H11:H26" si="1">E11*G11</f>
        <v>0</v>
      </c>
    </row>
    <row r="12" spans="1:15" x14ac:dyDescent="0.3">
      <c r="B12" s="29" t="s">
        <v>35</v>
      </c>
      <c r="F12" s="26"/>
      <c r="G12" s="30"/>
      <c r="H12" s="32">
        <f t="shared" si="1"/>
        <v>0</v>
      </c>
    </row>
    <row r="13" spans="1:15" x14ac:dyDescent="0.3">
      <c r="C13" s="29" t="s">
        <v>63</v>
      </c>
      <c r="F13" s="26"/>
      <c r="G13" s="30"/>
      <c r="H13" s="32">
        <f t="shared" si="1"/>
        <v>0</v>
      </c>
    </row>
    <row r="14" spans="1:15" x14ac:dyDescent="0.3">
      <c r="D14" s="29" t="s">
        <v>61</v>
      </c>
      <c r="E14" s="29">
        <v>1</v>
      </c>
      <c r="F14" s="26" t="s">
        <v>36</v>
      </c>
      <c r="G14" s="30">
        <v>950</v>
      </c>
      <c r="H14" s="32">
        <f t="shared" si="1"/>
        <v>950</v>
      </c>
    </row>
    <row r="15" spans="1:15" x14ac:dyDescent="0.3">
      <c r="D15" s="3" t="s">
        <v>42</v>
      </c>
      <c r="F15" s="26"/>
      <c r="G15" s="30"/>
      <c r="H15" s="32">
        <f t="shared" si="1"/>
        <v>0</v>
      </c>
    </row>
    <row r="16" spans="1:15" x14ac:dyDescent="0.3">
      <c r="D16" s="38" t="s">
        <v>64</v>
      </c>
      <c r="E16" s="29">
        <v>1</v>
      </c>
      <c r="F16" s="26" t="s">
        <v>34</v>
      </c>
      <c r="G16" s="30">
        <v>100</v>
      </c>
      <c r="H16" s="32">
        <f t="shared" si="1"/>
        <v>100</v>
      </c>
    </row>
    <row r="17" spans="1:9" x14ac:dyDescent="0.3">
      <c r="D17" s="29" t="s">
        <v>31</v>
      </c>
      <c r="E17" s="29">
        <v>2</v>
      </c>
      <c r="F17" s="26" t="s">
        <v>32</v>
      </c>
      <c r="G17" s="30">
        <f>VLOOKUP($A$4,zone_lu,4)</f>
        <v>58.866228829999997</v>
      </c>
      <c r="H17" s="32">
        <f t="shared" si="1"/>
        <v>117.73245765999999</v>
      </c>
    </row>
    <row r="18" spans="1:9" x14ac:dyDescent="0.3">
      <c r="C18" s="25" t="s">
        <v>74</v>
      </c>
      <c r="F18" s="26"/>
      <c r="G18" s="30"/>
      <c r="H18" s="32">
        <f t="shared" si="1"/>
        <v>0</v>
      </c>
    </row>
    <row r="19" spans="1:9" x14ac:dyDescent="0.3">
      <c r="D19" s="25" t="s">
        <v>75</v>
      </c>
      <c r="E19" s="25">
        <v>1</v>
      </c>
      <c r="F19" s="26" t="s">
        <v>36</v>
      </c>
      <c r="G19" s="27">
        <v>125</v>
      </c>
      <c r="H19" s="28">
        <f t="shared" si="1"/>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1"/>
        <v>117.73245765999999</v>
      </c>
    </row>
    <row r="23" spans="1:9" x14ac:dyDescent="0.3">
      <c r="E23" s="34"/>
      <c r="F23" s="35"/>
      <c r="G23" s="36"/>
      <c r="H23" s="37">
        <f>SUBTOTAL(9,H12:H22)</f>
        <v>1410.4649153199998</v>
      </c>
    </row>
    <row r="24" spans="1:9" x14ac:dyDescent="0.3">
      <c r="E24" s="39"/>
      <c r="F24" s="40"/>
      <c r="G24" s="41"/>
      <c r="H24" s="42"/>
    </row>
    <row r="25" spans="1:9" x14ac:dyDescent="0.3">
      <c r="C25" s="29" t="s">
        <v>38</v>
      </c>
      <c r="E25" s="39"/>
      <c r="F25" s="40"/>
      <c r="G25" s="41"/>
      <c r="H25" s="42">
        <f>SUBTOTAL(9,H6:H24)</f>
        <v>1578.1973729799997</v>
      </c>
    </row>
    <row r="26" spans="1:9" x14ac:dyDescent="0.3">
      <c r="F26" s="26"/>
      <c r="G26" s="30"/>
      <c r="H26" s="32">
        <f t="shared" si="1"/>
        <v>0</v>
      </c>
    </row>
    <row r="27" spans="1:9" x14ac:dyDescent="0.3">
      <c r="B27" s="29" t="s">
        <v>62</v>
      </c>
      <c r="E27" s="43">
        <f>VLOOKUP($A$4,zone_lu,8)</f>
        <v>0.18</v>
      </c>
      <c r="F27" s="26"/>
      <c r="G27" s="30"/>
      <c r="H27" s="32">
        <f>ROUND(H25*E27,0)</f>
        <v>284</v>
      </c>
    </row>
    <row r="28" spans="1:9" x14ac:dyDescent="0.3">
      <c r="F28" s="26"/>
      <c r="G28" s="30"/>
      <c r="H28" s="32">
        <f t="shared" ref="H28:H30" si="2">E28*G28</f>
        <v>0</v>
      </c>
    </row>
    <row r="29" spans="1:9" ht="15" thickBot="1" x14ac:dyDescent="0.35">
      <c r="B29" s="44" t="s">
        <v>39</v>
      </c>
      <c r="C29" s="44"/>
      <c r="D29" s="44"/>
      <c r="E29" s="44"/>
      <c r="F29" s="45"/>
      <c r="G29" s="46"/>
      <c r="H29" s="47">
        <f>SUBTOTAL(9,H6:H28)</f>
        <v>1862.1973729799997</v>
      </c>
    </row>
    <row r="30" spans="1:9" ht="15" thickTop="1" x14ac:dyDescent="0.3">
      <c r="E30" s="43"/>
      <c r="F30" s="26"/>
      <c r="G30" s="30"/>
      <c r="H30" s="32">
        <f t="shared" si="2"/>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28"/>
  <dimension ref="A1:O36"/>
  <sheetViews>
    <sheetView showGridLines="0" tabSelected="1" zoomScale="90" zoomScaleNormal="90" workbookViewId="0">
      <selection activeCell="L14" sqref="L14:O19"/>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3" width="9.109375" style="29"/>
    <col min="14" max="14" width="12.21875" style="29" customWidth="1"/>
    <col min="15"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12</v>
      </c>
      <c r="B4" s="58"/>
      <c r="C4" s="58"/>
    </row>
    <row r="5" spans="1:15" x14ac:dyDescent="0.3">
      <c r="F5" s="26"/>
      <c r="G5" s="30"/>
      <c r="H5" s="33"/>
    </row>
    <row r="6" spans="1:15" x14ac:dyDescent="0.3">
      <c r="B6" s="29" t="s">
        <v>30</v>
      </c>
      <c r="F6" s="26"/>
      <c r="G6" s="30"/>
      <c r="H6" s="33"/>
    </row>
    <row r="7" spans="1:15" x14ac:dyDescent="0.3">
      <c r="C7" s="29" t="s">
        <v>41</v>
      </c>
      <c r="F7" s="26"/>
      <c r="G7" s="30"/>
      <c r="H7" s="31" t="s">
        <v>58</v>
      </c>
    </row>
    <row r="8" spans="1:15" x14ac:dyDescent="0.3">
      <c r="D8" s="29" t="s">
        <v>31</v>
      </c>
      <c r="F8" s="26"/>
      <c r="G8" s="30"/>
      <c r="H8" s="32"/>
    </row>
    <row r="9" spans="1:15" x14ac:dyDescent="0.3">
      <c r="D9" s="29" t="s">
        <v>33</v>
      </c>
      <c r="F9" s="26"/>
      <c r="G9" s="32"/>
      <c r="H9" s="32"/>
    </row>
    <row r="10" spans="1:15" x14ac:dyDescent="0.3">
      <c r="E10" s="34"/>
      <c r="F10" s="35"/>
      <c r="G10" s="36"/>
      <c r="H10" s="37">
        <f>SUBTOTAL(9,H6:H9)</f>
        <v>0</v>
      </c>
    </row>
    <row r="11" spans="1:15" x14ac:dyDescent="0.3">
      <c r="F11" s="26"/>
      <c r="G11" s="30"/>
      <c r="H11" s="32">
        <f t="shared" ref="H11:H26" si="0">E11*G11</f>
        <v>0</v>
      </c>
    </row>
    <row r="12" spans="1:15" x14ac:dyDescent="0.3">
      <c r="B12" s="29" t="s">
        <v>35</v>
      </c>
      <c r="F12" s="26"/>
      <c r="G12" s="30"/>
      <c r="H12" s="32">
        <f t="shared" si="0"/>
        <v>0</v>
      </c>
    </row>
    <row r="13" spans="1:15" x14ac:dyDescent="0.3">
      <c r="C13" s="29" t="s">
        <v>63</v>
      </c>
      <c r="F13" s="26"/>
      <c r="G13" s="30"/>
      <c r="H13" s="32">
        <f t="shared" si="0"/>
        <v>0</v>
      </c>
    </row>
    <row r="14" spans="1:15" x14ac:dyDescent="0.3">
      <c r="D14" s="29" t="s">
        <v>61</v>
      </c>
      <c r="E14" s="29">
        <v>1</v>
      </c>
      <c r="F14" s="26" t="s">
        <v>36</v>
      </c>
      <c r="G14" s="30">
        <f>O15</f>
        <v>900</v>
      </c>
      <c r="H14" s="32">
        <f t="shared" si="0"/>
        <v>900</v>
      </c>
      <c r="L14" s="29" t="s">
        <v>93</v>
      </c>
      <c r="O14" s="29">
        <v>750</v>
      </c>
    </row>
    <row r="15" spans="1:15" x14ac:dyDescent="0.3">
      <c r="D15" s="3" t="s">
        <v>80</v>
      </c>
      <c r="F15" s="26"/>
      <c r="G15" s="30"/>
      <c r="H15" s="32">
        <f t="shared" si="0"/>
        <v>0</v>
      </c>
      <c r="L15" s="29" t="s">
        <v>91</v>
      </c>
      <c r="O15" s="29">
        <v>900</v>
      </c>
    </row>
    <row r="16" spans="1:15" x14ac:dyDescent="0.3">
      <c r="D16" s="38" t="s">
        <v>64</v>
      </c>
      <c r="E16" s="29">
        <v>1</v>
      </c>
      <c r="F16" s="26" t="s">
        <v>34</v>
      </c>
      <c r="G16" s="30">
        <v>100</v>
      </c>
      <c r="H16" s="32">
        <f t="shared" si="0"/>
        <v>100</v>
      </c>
    </row>
    <row r="17" spans="1:12" x14ac:dyDescent="0.3">
      <c r="D17" s="29" t="s">
        <v>31</v>
      </c>
      <c r="E17" s="29">
        <v>2</v>
      </c>
      <c r="F17" s="26" t="s">
        <v>32</v>
      </c>
      <c r="G17" s="30">
        <f>VLOOKUP($A$4,zone_lu,4)</f>
        <v>58.866228829999997</v>
      </c>
      <c r="H17" s="32">
        <f t="shared" si="0"/>
        <v>117.73245765999999</v>
      </c>
      <c r="L17" s="29" t="s">
        <v>92</v>
      </c>
    </row>
    <row r="18" spans="1:12" x14ac:dyDescent="0.3">
      <c r="C18" s="25" t="s">
        <v>74</v>
      </c>
      <c r="F18" s="26"/>
      <c r="G18" s="30"/>
      <c r="H18" s="32">
        <f t="shared" si="0"/>
        <v>0</v>
      </c>
      <c r="L18" s="29" t="s">
        <v>95</v>
      </c>
    </row>
    <row r="19" spans="1:12" x14ac:dyDescent="0.3">
      <c r="D19" s="25" t="s">
        <v>75</v>
      </c>
      <c r="E19" s="25">
        <v>1</v>
      </c>
      <c r="F19" s="26" t="s">
        <v>36</v>
      </c>
      <c r="G19" s="27">
        <v>75</v>
      </c>
      <c r="H19" s="28">
        <f t="shared" si="0"/>
        <v>75</v>
      </c>
      <c r="L19" s="29" t="s">
        <v>97</v>
      </c>
    </row>
    <row r="20" spans="1:12" x14ac:dyDescent="0.3">
      <c r="D20" s="25" t="s">
        <v>76</v>
      </c>
      <c r="F20" s="26"/>
      <c r="G20" s="30"/>
      <c r="H20" s="31" t="s">
        <v>58</v>
      </c>
    </row>
    <row r="21" spans="1:12" x14ac:dyDescent="0.3">
      <c r="D21" s="25" t="s">
        <v>77</v>
      </c>
      <c r="E21" s="25">
        <v>50</v>
      </c>
      <c r="F21" s="26" t="s">
        <v>78</v>
      </c>
      <c r="G21" s="27">
        <v>3</v>
      </c>
      <c r="H21" s="28">
        <f t="shared" si="0"/>
        <v>150</v>
      </c>
    </row>
    <row r="22" spans="1:12" x14ac:dyDescent="0.3">
      <c r="D22" s="25" t="s">
        <v>31</v>
      </c>
      <c r="E22" s="29">
        <v>6</v>
      </c>
      <c r="F22" s="26" t="s">
        <v>32</v>
      </c>
      <c r="G22" s="30">
        <f>VLOOKUP($A$4,zone_lu,4)</f>
        <v>58.866228829999997</v>
      </c>
      <c r="H22" s="32">
        <f t="shared" si="0"/>
        <v>353.19737297999995</v>
      </c>
    </row>
    <row r="23" spans="1:12" x14ac:dyDescent="0.3">
      <c r="E23" s="34"/>
      <c r="F23" s="35"/>
      <c r="G23" s="36"/>
      <c r="H23" s="37">
        <f>SUBTOTAL(9,H12:H22)</f>
        <v>1695.9298306399999</v>
      </c>
    </row>
    <row r="24" spans="1:12" x14ac:dyDescent="0.3">
      <c r="E24" s="39"/>
      <c r="F24" s="40"/>
      <c r="G24" s="41"/>
      <c r="H24" s="42"/>
    </row>
    <row r="25" spans="1:12" x14ac:dyDescent="0.3">
      <c r="C25" s="29" t="s">
        <v>38</v>
      </c>
      <c r="E25" s="39"/>
      <c r="F25" s="40"/>
      <c r="G25" s="41"/>
      <c r="H25" s="42">
        <f>SUBTOTAL(9,H6:H24)</f>
        <v>1695.9298306399999</v>
      </c>
    </row>
    <row r="26" spans="1:12" x14ac:dyDescent="0.3">
      <c r="F26" s="26"/>
      <c r="G26" s="30"/>
      <c r="H26" s="32">
        <f t="shared" si="0"/>
        <v>0</v>
      </c>
    </row>
    <row r="27" spans="1:12" x14ac:dyDescent="0.3">
      <c r="B27" s="29" t="s">
        <v>62</v>
      </c>
      <c r="E27" s="43">
        <f>VLOOKUP($A$4,zone_lu,8)</f>
        <v>0.18</v>
      </c>
      <c r="F27" s="26"/>
      <c r="G27" s="30"/>
      <c r="H27" s="32">
        <f>ROUND(H25*E27,0)</f>
        <v>305</v>
      </c>
    </row>
    <row r="28" spans="1:12" x14ac:dyDescent="0.3">
      <c r="F28" s="26"/>
      <c r="G28" s="30"/>
      <c r="H28" s="32">
        <f t="shared" ref="H28:H30" si="1">E28*G28</f>
        <v>0</v>
      </c>
    </row>
    <row r="29" spans="1:12" ht="15" thickBot="1" x14ac:dyDescent="0.35">
      <c r="B29" s="44" t="s">
        <v>39</v>
      </c>
      <c r="C29" s="44"/>
      <c r="D29" s="44"/>
      <c r="E29" s="44"/>
      <c r="F29" s="45"/>
      <c r="G29" s="46"/>
      <c r="H29" s="47">
        <f>SUBTOTAL(9,H6:H28)</f>
        <v>2000.9298306399999</v>
      </c>
    </row>
    <row r="30" spans="1:12" ht="15" thickTop="1" x14ac:dyDescent="0.3">
      <c r="E30" s="43"/>
      <c r="F30" s="26"/>
      <c r="G30" s="30"/>
      <c r="H30" s="32">
        <f t="shared" si="1"/>
        <v>0</v>
      </c>
    </row>
    <row r="31" spans="1:12" x14ac:dyDescent="0.3">
      <c r="A31" s="39"/>
      <c r="B31" s="39"/>
      <c r="C31" s="39"/>
      <c r="D31" s="39"/>
      <c r="E31" s="48"/>
      <c r="F31" s="40"/>
      <c r="G31" s="41"/>
      <c r="H31" s="42"/>
      <c r="I31" s="39"/>
    </row>
    <row r="32" spans="1:12"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29"/>
  <dimension ref="A1:O36"/>
  <sheetViews>
    <sheetView showGridLines="0" zoomScale="90" zoomScaleNormal="90" workbookViewId="0">
      <selection activeCell="L19" sqref="L19"/>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12</v>
      </c>
      <c r="B4" s="58"/>
      <c r="C4" s="58"/>
    </row>
    <row r="5" spans="1:15" x14ac:dyDescent="0.3">
      <c r="F5" s="26"/>
      <c r="G5" s="30"/>
      <c r="H5" s="33"/>
    </row>
    <row r="6" spans="1:15" x14ac:dyDescent="0.3">
      <c r="B6" s="29" t="s">
        <v>30</v>
      </c>
      <c r="F6" s="26"/>
      <c r="G6" s="30"/>
      <c r="H6" s="33"/>
    </row>
    <row r="7" spans="1:15" x14ac:dyDescent="0.3">
      <c r="C7" s="29" t="s">
        <v>41</v>
      </c>
      <c r="F7" s="26"/>
      <c r="G7" s="30"/>
      <c r="H7" s="31" t="s">
        <v>58</v>
      </c>
    </row>
    <row r="8" spans="1:15" x14ac:dyDescent="0.3">
      <c r="D8" s="29" t="s">
        <v>31</v>
      </c>
      <c r="F8" s="26"/>
      <c r="G8" s="30"/>
      <c r="H8" s="32"/>
    </row>
    <row r="9" spans="1:15" x14ac:dyDescent="0.3">
      <c r="D9" s="29" t="s">
        <v>33</v>
      </c>
      <c r="F9" s="26"/>
      <c r="G9" s="32"/>
      <c r="H9" s="32"/>
    </row>
    <row r="10" spans="1:15" x14ac:dyDescent="0.3">
      <c r="E10" s="34"/>
      <c r="F10" s="35"/>
      <c r="G10" s="36"/>
      <c r="H10" s="37">
        <f>SUBTOTAL(9,H6:H9)</f>
        <v>0</v>
      </c>
    </row>
    <row r="11" spans="1:15" x14ac:dyDescent="0.3">
      <c r="F11" s="26"/>
      <c r="G11" s="30"/>
      <c r="H11" s="32">
        <f t="shared" ref="H11:H26" si="0">E11*G11</f>
        <v>0</v>
      </c>
    </row>
    <row r="12" spans="1:15" x14ac:dyDescent="0.3">
      <c r="B12" s="29" t="s">
        <v>35</v>
      </c>
      <c r="F12" s="26"/>
      <c r="G12" s="30"/>
      <c r="H12" s="32">
        <f t="shared" si="0"/>
        <v>0</v>
      </c>
    </row>
    <row r="13" spans="1:15" x14ac:dyDescent="0.3">
      <c r="C13" s="29" t="s">
        <v>63</v>
      </c>
      <c r="F13" s="26"/>
      <c r="G13" s="30"/>
      <c r="H13" s="32">
        <f t="shared" si="0"/>
        <v>0</v>
      </c>
    </row>
    <row r="14" spans="1:15" x14ac:dyDescent="0.3">
      <c r="D14" s="29" t="s">
        <v>59</v>
      </c>
      <c r="E14" s="29">
        <v>1</v>
      </c>
      <c r="F14" s="26" t="s">
        <v>36</v>
      </c>
      <c r="G14" s="30">
        <f>O15</f>
        <v>2000</v>
      </c>
      <c r="H14" s="32">
        <f t="shared" si="0"/>
        <v>2000</v>
      </c>
      <c r="L14" t="s">
        <v>93</v>
      </c>
      <c r="M14"/>
      <c r="N14"/>
      <c r="O14">
        <v>1100</v>
      </c>
    </row>
    <row r="15" spans="1:15" x14ac:dyDescent="0.3">
      <c r="D15" s="4" t="s">
        <v>43</v>
      </c>
      <c r="F15" s="26"/>
      <c r="G15" s="30"/>
      <c r="H15" s="32">
        <f t="shared" si="0"/>
        <v>0</v>
      </c>
      <c r="L15" t="s">
        <v>91</v>
      </c>
      <c r="M15"/>
      <c r="N15"/>
      <c r="O15">
        <v>2000</v>
      </c>
    </row>
    <row r="16" spans="1:15" x14ac:dyDescent="0.3">
      <c r="D16" s="38" t="s">
        <v>64</v>
      </c>
      <c r="E16" s="29">
        <v>1</v>
      </c>
      <c r="F16" s="26" t="s">
        <v>34</v>
      </c>
      <c r="G16" s="30">
        <v>100</v>
      </c>
      <c r="H16" s="32">
        <f t="shared" si="0"/>
        <v>100</v>
      </c>
      <c r="L16"/>
      <c r="M16"/>
      <c r="N16"/>
      <c r="O16"/>
    </row>
    <row r="17" spans="1:15" x14ac:dyDescent="0.3">
      <c r="D17" s="29" t="s">
        <v>31</v>
      </c>
      <c r="E17" s="29">
        <v>2</v>
      </c>
      <c r="F17" s="26" t="s">
        <v>32</v>
      </c>
      <c r="G17" s="30">
        <f>VLOOKUP($A$4,zone_lu,4)</f>
        <v>58.866228829999997</v>
      </c>
      <c r="H17" s="32">
        <f t="shared" si="0"/>
        <v>117.73245765999999</v>
      </c>
      <c r="L17" t="s">
        <v>92</v>
      </c>
      <c r="M17"/>
      <c r="N17"/>
      <c r="O17"/>
    </row>
    <row r="18" spans="1:15" x14ac:dyDescent="0.3">
      <c r="C18" s="25" t="s">
        <v>74</v>
      </c>
      <c r="F18" s="26"/>
      <c r="G18" s="30"/>
      <c r="H18" s="32">
        <f t="shared" si="0"/>
        <v>0</v>
      </c>
      <c r="L18" t="s">
        <v>96</v>
      </c>
      <c r="M18"/>
      <c r="N18"/>
      <c r="O18"/>
    </row>
    <row r="19" spans="1:15" x14ac:dyDescent="0.3">
      <c r="D19" s="25" t="s">
        <v>75</v>
      </c>
      <c r="E19" s="25">
        <v>1</v>
      </c>
      <c r="F19" s="26" t="s">
        <v>36</v>
      </c>
      <c r="G19" s="27">
        <v>125</v>
      </c>
      <c r="H19" s="28">
        <f t="shared" si="0"/>
        <v>125</v>
      </c>
    </row>
    <row r="20" spans="1:15" x14ac:dyDescent="0.3">
      <c r="D20" s="25" t="s">
        <v>76</v>
      </c>
      <c r="F20" s="26"/>
      <c r="G20" s="30"/>
      <c r="H20" s="31" t="s">
        <v>58</v>
      </c>
    </row>
    <row r="21" spans="1:15" x14ac:dyDescent="0.3">
      <c r="D21" s="25" t="s">
        <v>77</v>
      </c>
      <c r="F21" s="26"/>
      <c r="G21" s="30"/>
      <c r="H21" s="31" t="s">
        <v>58</v>
      </c>
    </row>
    <row r="22" spans="1:15" x14ac:dyDescent="0.3">
      <c r="D22" s="25" t="s">
        <v>31</v>
      </c>
      <c r="E22" s="29">
        <v>2</v>
      </c>
      <c r="F22" s="26" t="s">
        <v>32</v>
      </c>
      <c r="G22" s="30">
        <f>VLOOKUP($A$4,zone_lu,4)</f>
        <v>58.866228829999997</v>
      </c>
      <c r="H22" s="32">
        <f t="shared" si="0"/>
        <v>117.73245765999999</v>
      </c>
    </row>
    <row r="23" spans="1:15" x14ac:dyDescent="0.3">
      <c r="E23" s="34"/>
      <c r="F23" s="35"/>
      <c r="G23" s="36"/>
      <c r="H23" s="37">
        <f>SUBTOTAL(9,H12:H22)</f>
        <v>2460.4649153199998</v>
      </c>
    </row>
    <row r="24" spans="1:15" x14ac:dyDescent="0.3">
      <c r="E24" s="39"/>
      <c r="F24" s="40"/>
      <c r="G24" s="41"/>
      <c r="H24" s="42"/>
    </row>
    <row r="25" spans="1:15" x14ac:dyDescent="0.3">
      <c r="C25" s="29" t="s">
        <v>38</v>
      </c>
      <c r="E25" s="39"/>
      <c r="F25" s="40"/>
      <c r="G25" s="41"/>
      <c r="H25" s="42">
        <f>SUBTOTAL(9,H6:H24)</f>
        <v>2460.4649153199998</v>
      </c>
    </row>
    <row r="26" spans="1:15" x14ac:dyDescent="0.3">
      <c r="F26" s="26"/>
      <c r="G26" s="30"/>
      <c r="H26" s="32">
        <f t="shared" si="0"/>
        <v>0</v>
      </c>
    </row>
    <row r="27" spans="1:15" x14ac:dyDescent="0.3">
      <c r="B27" s="29" t="s">
        <v>62</v>
      </c>
      <c r="E27" s="43">
        <f>VLOOKUP($A$4,zone_lu,8)</f>
        <v>0.18</v>
      </c>
      <c r="F27" s="26"/>
      <c r="G27" s="30"/>
      <c r="H27" s="32">
        <f>ROUND(H25*E27,0)</f>
        <v>443</v>
      </c>
    </row>
    <row r="28" spans="1:15" x14ac:dyDescent="0.3">
      <c r="F28" s="26"/>
      <c r="G28" s="30"/>
      <c r="H28" s="32">
        <f t="shared" ref="H28:H30" si="1">E28*G28</f>
        <v>0</v>
      </c>
    </row>
    <row r="29" spans="1:15" ht="15" thickBot="1" x14ac:dyDescent="0.35">
      <c r="B29" s="44" t="s">
        <v>39</v>
      </c>
      <c r="C29" s="44"/>
      <c r="D29" s="44"/>
      <c r="E29" s="44"/>
      <c r="F29" s="45"/>
      <c r="G29" s="46"/>
      <c r="H29" s="47">
        <f>SUBTOTAL(9,H6:H28)</f>
        <v>2903.4649153199998</v>
      </c>
    </row>
    <row r="30" spans="1:15" ht="15" thickTop="1" x14ac:dyDescent="0.3">
      <c r="E30" s="43"/>
      <c r="F30" s="26"/>
      <c r="G30" s="30"/>
      <c r="H30" s="32">
        <f t="shared" si="1"/>
        <v>0</v>
      </c>
    </row>
    <row r="31" spans="1:15" x14ac:dyDescent="0.3">
      <c r="A31" s="39"/>
      <c r="B31" s="39"/>
      <c r="C31" s="39"/>
      <c r="D31" s="39"/>
      <c r="E31" s="48"/>
      <c r="F31" s="40"/>
      <c r="G31" s="41"/>
      <c r="H31" s="42"/>
      <c r="I31" s="39"/>
    </row>
    <row r="32" spans="1:15"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0"/>
  <dimension ref="A1:O36"/>
  <sheetViews>
    <sheetView showGridLines="0" topLeftCell="A7" zoomScale="90" zoomScaleNormal="90" workbookViewId="0">
      <selection activeCell="J20" sqref="J20"/>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12</v>
      </c>
      <c r="B4" s="58"/>
      <c r="C4" s="58"/>
    </row>
    <row r="5" spans="1:15" x14ac:dyDescent="0.3">
      <c r="F5" s="26"/>
      <c r="G5" s="30"/>
      <c r="H5" s="33"/>
    </row>
    <row r="6" spans="1:15" x14ac:dyDescent="0.3">
      <c r="B6" s="29" t="s">
        <v>30</v>
      </c>
      <c r="F6" s="26"/>
      <c r="G6" s="30"/>
      <c r="H6" s="33"/>
    </row>
    <row r="7" spans="1:15" x14ac:dyDescent="0.3">
      <c r="C7" s="29" t="s">
        <v>41</v>
      </c>
      <c r="F7" s="26"/>
      <c r="G7" s="30"/>
      <c r="H7" s="31" t="s">
        <v>58</v>
      </c>
    </row>
    <row r="8" spans="1:15" x14ac:dyDescent="0.3">
      <c r="D8" s="29" t="s">
        <v>31</v>
      </c>
      <c r="F8" s="26"/>
      <c r="G8" s="30"/>
      <c r="H8" s="32"/>
    </row>
    <row r="9" spans="1:15" x14ac:dyDescent="0.3">
      <c r="D9" s="29" t="s">
        <v>33</v>
      </c>
      <c r="F9" s="26"/>
      <c r="G9" s="32"/>
      <c r="H9" s="32"/>
    </row>
    <row r="10" spans="1:15" x14ac:dyDescent="0.3">
      <c r="E10" s="34"/>
      <c r="F10" s="35"/>
      <c r="G10" s="36"/>
      <c r="H10" s="37">
        <f>SUBTOTAL(9,H6:H9)</f>
        <v>0</v>
      </c>
    </row>
    <row r="11" spans="1:15" x14ac:dyDescent="0.3">
      <c r="F11" s="26"/>
      <c r="G11" s="30"/>
      <c r="H11" s="32">
        <f t="shared" ref="H11:H26" si="0">E11*G11</f>
        <v>0</v>
      </c>
    </row>
    <row r="12" spans="1:15" x14ac:dyDescent="0.3">
      <c r="B12" s="29" t="s">
        <v>35</v>
      </c>
      <c r="F12" s="26"/>
      <c r="G12" s="30"/>
      <c r="H12" s="32">
        <f t="shared" si="0"/>
        <v>0</v>
      </c>
    </row>
    <row r="13" spans="1:15" x14ac:dyDescent="0.3">
      <c r="C13" s="29" t="s">
        <v>63</v>
      </c>
      <c r="F13" s="26"/>
      <c r="G13" s="30"/>
      <c r="H13" s="32">
        <f t="shared" si="0"/>
        <v>0</v>
      </c>
    </row>
    <row r="14" spans="1:15" x14ac:dyDescent="0.3">
      <c r="D14" s="29" t="s">
        <v>61</v>
      </c>
      <c r="E14" s="29">
        <v>1</v>
      </c>
      <c r="F14" s="26" t="s">
        <v>36</v>
      </c>
      <c r="G14" s="30">
        <f>O15</f>
        <v>800</v>
      </c>
      <c r="H14" s="32">
        <f t="shared" si="0"/>
        <v>800</v>
      </c>
      <c r="L14" t="s">
        <v>93</v>
      </c>
      <c r="M14"/>
      <c r="N14"/>
      <c r="O14">
        <v>950</v>
      </c>
    </row>
    <row r="15" spans="1:15" x14ac:dyDescent="0.3">
      <c r="D15" s="3" t="s">
        <v>42</v>
      </c>
      <c r="F15" s="26"/>
      <c r="G15" s="30"/>
      <c r="H15" s="32">
        <f t="shared" si="0"/>
        <v>0</v>
      </c>
      <c r="L15" t="s">
        <v>91</v>
      </c>
      <c r="M15"/>
      <c r="N15"/>
      <c r="O15">
        <v>800</v>
      </c>
    </row>
    <row r="16" spans="1:15" x14ac:dyDescent="0.3">
      <c r="D16" s="38" t="s">
        <v>64</v>
      </c>
      <c r="E16" s="29">
        <v>1</v>
      </c>
      <c r="F16" s="26" t="s">
        <v>34</v>
      </c>
      <c r="G16" s="30">
        <v>100</v>
      </c>
      <c r="H16" s="32">
        <f t="shared" si="0"/>
        <v>100</v>
      </c>
      <c r="L16"/>
      <c r="M16"/>
      <c r="N16"/>
      <c r="O16"/>
    </row>
    <row r="17" spans="1:15" x14ac:dyDescent="0.3">
      <c r="D17" s="29" t="s">
        <v>31</v>
      </c>
      <c r="E17" s="29">
        <v>2</v>
      </c>
      <c r="F17" s="26" t="s">
        <v>32</v>
      </c>
      <c r="G17" s="30">
        <f>VLOOKUP($A$4,zone_lu,4)</f>
        <v>58.866228829999997</v>
      </c>
      <c r="H17" s="32">
        <f t="shared" si="0"/>
        <v>117.73245765999999</v>
      </c>
      <c r="L17" t="s">
        <v>92</v>
      </c>
      <c r="M17"/>
      <c r="N17"/>
      <c r="O17"/>
    </row>
    <row r="18" spans="1:15" x14ac:dyDescent="0.3">
      <c r="C18" s="25" t="s">
        <v>74</v>
      </c>
      <c r="F18" s="26"/>
      <c r="G18" s="30"/>
      <c r="H18" s="32">
        <f t="shared" si="0"/>
        <v>0</v>
      </c>
      <c r="L18" t="s">
        <v>94</v>
      </c>
      <c r="M18"/>
      <c r="N18"/>
      <c r="O18"/>
    </row>
    <row r="19" spans="1:15" x14ac:dyDescent="0.3">
      <c r="D19" s="25" t="s">
        <v>75</v>
      </c>
      <c r="E19" s="25">
        <v>1</v>
      </c>
      <c r="F19" s="26" t="s">
        <v>36</v>
      </c>
      <c r="G19" s="27">
        <v>125</v>
      </c>
      <c r="H19" s="28">
        <f t="shared" si="0"/>
        <v>125</v>
      </c>
      <c r="L19" t="s">
        <v>98</v>
      </c>
      <c r="M19"/>
      <c r="N19"/>
      <c r="O19"/>
    </row>
    <row r="20" spans="1:15" x14ac:dyDescent="0.3">
      <c r="D20" s="25" t="s">
        <v>76</v>
      </c>
      <c r="F20" s="26"/>
      <c r="G20" s="30"/>
      <c r="H20" s="31" t="s">
        <v>58</v>
      </c>
    </row>
    <row r="21" spans="1:15" x14ac:dyDescent="0.3">
      <c r="D21" s="25" t="s">
        <v>77</v>
      </c>
      <c r="F21" s="26"/>
      <c r="G21" s="30"/>
      <c r="H21" s="31" t="s">
        <v>58</v>
      </c>
      <c r="L21" s="60"/>
    </row>
    <row r="22" spans="1:15" x14ac:dyDescent="0.3">
      <c r="D22" s="25" t="s">
        <v>31</v>
      </c>
      <c r="E22" s="29">
        <v>2</v>
      </c>
      <c r="F22" s="26" t="s">
        <v>32</v>
      </c>
      <c r="G22" s="30">
        <f>VLOOKUP($A$4,zone_lu,4)</f>
        <v>58.866228829999997</v>
      </c>
      <c r="H22" s="32">
        <f t="shared" si="0"/>
        <v>117.73245765999999</v>
      </c>
    </row>
    <row r="23" spans="1:15" x14ac:dyDescent="0.3">
      <c r="E23" s="34"/>
      <c r="F23" s="35"/>
      <c r="G23" s="36"/>
      <c r="H23" s="37">
        <f>SUBTOTAL(9,H12:H22)</f>
        <v>1260.4649153199998</v>
      </c>
    </row>
    <row r="24" spans="1:15" x14ac:dyDescent="0.3">
      <c r="E24" s="39"/>
      <c r="F24" s="40"/>
      <c r="G24" s="41"/>
      <c r="H24" s="42"/>
    </row>
    <row r="25" spans="1:15" x14ac:dyDescent="0.3">
      <c r="C25" s="29" t="s">
        <v>38</v>
      </c>
      <c r="E25" s="39"/>
      <c r="F25" s="40"/>
      <c r="G25" s="41"/>
      <c r="H25" s="42">
        <f>SUBTOTAL(9,H6:H24)</f>
        <v>1260.4649153199998</v>
      </c>
    </row>
    <row r="26" spans="1:15" x14ac:dyDescent="0.3">
      <c r="F26" s="26"/>
      <c r="G26" s="30"/>
      <c r="H26" s="32">
        <f t="shared" si="0"/>
        <v>0</v>
      </c>
    </row>
    <row r="27" spans="1:15" x14ac:dyDescent="0.3">
      <c r="B27" s="29" t="s">
        <v>62</v>
      </c>
      <c r="E27" s="43">
        <f>VLOOKUP($A$4,zone_lu,8)</f>
        <v>0.18</v>
      </c>
      <c r="F27" s="26"/>
      <c r="G27" s="30"/>
      <c r="H27" s="32">
        <f>ROUND(H25*E27,0)</f>
        <v>227</v>
      </c>
    </row>
    <row r="28" spans="1:15" x14ac:dyDescent="0.3">
      <c r="F28" s="26"/>
      <c r="G28" s="30"/>
      <c r="H28" s="32">
        <f t="shared" ref="H28:H30" si="1">E28*G28</f>
        <v>0</v>
      </c>
    </row>
    <row r="29" spans="1:15" ht="15" thickBot="1" x14ac:dyDescent="0.35">
      <c r="B29" s="44" t="s">
        <v>39</v>
      </c>
      <c r="C29" s="44"/>
      <c r="D29" s="44"/>
      <c r="E29" s="44"/>
      <c r="F29" s="45"/>
      <c r="G29" s="46"/>
      <c r="H29" s="47">
        <f>SUBTOTAL(9,H6:H28)</f>
        <v>1487.4649153199998</v>
      </c>
    </row>
    <row r="30" spans="1:15" ht="15" thickTop="1" x14ac:dyDescent="0.3">
      <c r="E30" s="43"/>
      <c r="F30" s="26"/>
      <c r="G30" s="30"/>
      <c r="H30" s="32">
        <f t="shared" si="1"/>
        <v>0</v>
      </c>
    </row>
    <row r="31" spans="1:15" x14ac:dyDescent="0.3">
      <c r="A31" s="39"/>
      <c r="B31" s="39"/>
      <c r="C31" s="39"/>
      <c r="D31" s="39"/>
      <c r="E31" s="48"/>
      <c r="F31" s="40"/>
      <c r="G31" s="41"/>
      <c r="H31" s="42"/>
      <c r="I31" s="39"/>
    </row>
    <row r="32" spans="1:15"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1"/>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12</v>
      </c>
      <c r="B4" s="58"/>
      <c r="C4" s="58"/>
    </row>
    <row r="5" spans="1:15" x14ac:dyDescent="0.3">
      <c r="F5" s="26"/>
      <c r="G5" s="30"/>
      <c r="H5" s="33"/>
    </row>
    <row r="6" spans="1:15" x14ac:dyDescent="0.3">
      <c r="B6" s="29" t="s">
        <v>30</v>
      </c>
      <c r="F6" s="26"/>
      <c r="G6" s="30"/>
      <c r="H6" s="33"/>
    </row>
    <row r="7" spans="1:15" x14ac:dyDescent="0.3">
      <c r="C7" s="29" t="s">
        <v>41</v>
      </c>
      <c r="F7" s="26"/>
      <c r="G7" s="30"/>
      <c r="H7" s="33"/>
    </row>
    <row r="8" spans="1:15" x14ac:dyDescent="0.3">
      <c r="D8" s="29" t="s">
        <v>31</v>
      </c>
      <c r="E8" s="29">
        <v>2</v>
      </c>
      <c r="F8" s="26" t="s">
        <v>32</v>
      </c>
      <c r="G8" s="30">
        <f>VLOOKUP($A$4,zone_lu,4)</f>
        <v>58.866228829999997</v>
      </c>
      <c r="H8" s="32">
        <f>E8*G8</f>
        <v>117.73245765999999</v>
      </c>
    </row>
    <row r="9" spans="1:15" x14ac:dyDescent="0.3">
      <c r="D9" s="29" t="s">
        <v>33</v>
      </c>
      <c r="E9" s="29">
        <v>1</v>
      </c>
      <c r="F9" s="26" t="s">
        <v>34</v>
      </c>
      <c r="G9" s="30">
        <v>50</v>
      </c>
      <c r="H9" s="32">
        <f t="shared" ref="H9" si="0">E9*G9</f>
        <v>50</v>
      </c>
    </row>
    <row r="10" spans="1:15" x14ac:dyDescent="0.3">
      <c r="E10" s="34"/>
      <c r="F10" s="35"/>
      <c r="G10" s="36"/>
      <c r="H10" s="37">
        <f>SUBTOTAL(9,H6:H9)</f>
        <v>167.73245765999999</v>
      </c>
    </row>
    <row r="11" spans="1:15" x14ac:dyDescent="0.3">
      <c r="F11" s="26"/>
      <c r="G11" s="30"/>
      <c r="H11" s="32">
        <f t="shared" ref="H11:H26" si="1">E11*G11</f>
        <v>0</v>
      </c>
    </row>
    <row r="12" spans="1:15" x14ac:dyDescent="0.3">
      <c r="B12" s="29" t="s">
        <v>35</v>
      </c>
      <c r="F12" s="26"/>
      <c r="G12" s="30"/>
      <c r="H12" s="32">
        <f t="shared" si="1"/>
        <v>0</v>
      </c>
    </row>
    <row r="13" spans="1:15" x14ac:dyDescent="0.3">
      <c r="C13" s="29" t="s">
        <v>63</v>
      </c>
      <c r="F13" s="26"/>
      <c r="G13" s="30"/>
      <c r="H13" s="32">
        <f t="shared" si="1"/>
        <v>0</v>
      </c>
    </row>
    <row r="14" spans="1:15" x14ac:dyDescent="0.3">
      <c r="D14" s="29" t="s">
        <v>61</v>
      </c>
      <c r="E14" s="29">
        <v>1</v>
      </c>
      <c r="F14" s="26" t="s">
        <v>36</v>
      </c>
      <c r="G14" s="30">
        <v>750</v>
      </c>
      <c r="H14" s="32">
        <f t="shared" si="1"/>
        <v>750</v>
      </c>
    </row>
    <row r="15" spans="1:15" x14ac:dyDescent="0.3">
      <c r="D15" s="3" t="s">
        <v>80</v>
      </c>
      <c r="F15" s="26"/>
      <c r="G15" s="30"/>
      <c r="H15" s="32">
        <f t="shared" si="1"/>
        <v>0</v>
      </c>
    </row>
    <row r="16" spans="1:15" x14ac:dyDescent="0.3">
      <c r="D16" s="38" t="s">
        <v>64</v>
      </c>
      <c r="E16" s="29">
        <v>1</v>
      </c>
      <c r="F16" s="26" t="s">
        <v>34</v>
      </c>
      <c r="G16" s="30">
        <v>100</v>
      </c>
      <c r="H16" s="32">
        <f t="shared" si="1"/>
        <v>100</v>
      </c>
    </row>
    <row r="17" spans="1:9" x14ac:dyDescent="0.3">
      <c r="D17" s="29" t="s">
        <v>31</v>
      </c>
      <c r="E17" s="29">
        <v>2</v>
      </c>
      <c r="F17" s="26" t="s">
        <v>32</v>
      </c>
      <c r="G17" s="30">
        <f>VLOOKUP($A$4,zone_lu,4)</f>
        <v>58.866228829999997</v>
      </c>
      <c r="H17" s="32">
        <f t="shared" si="1"/>
        <v>117.73245765999999</v>
      </c>
    </row>
    <row r="18" spans="1:9" x14ac:dyDescent="0.3">
      <c r="C18" s="25" t="s">
        <v>74</v>
      </c>
      <c r="F18" s="26"/>
      <c r="G18" s="30"/>
      <c r="H18" s="32">
        <f t="shared" si="1"/>
        <v>0</v>
      </c>
    </row>
    <row r="19" spans="1:9" x14ac:dyDescent="0.3">
      <c r="D19" s="25" t="s">
        <v>75</v>
      </c>
      <c r="F19" s="26"/>
      <c r="G19" s="30"/>
      <c r="H19" s="31" t="s">
        <v>28</v>
      </c>
    </row>
    <row r="20" spans="1:9" x14ac:dyDescent="0.3">
      <c r="D20" s="25" t="s">
        <v>76</v>
      </c>
      <c r="F20" s="26"/>
      <c r="G20" s="30"/>
      <c r="H20" s="31" t="s">
        <v>58</v>
      </c>
    </row>
    <row r="21" spans="1:9" x14ac:dyDescent="0.3">
      <c r="D21" s="25" t="s">
        <v>77</v>
      </c>
      <c r="F21" s="26"/>
      <c r="G21" s="30"/>
      <c r="H21" s="31" t="s">
        <v>28</v>
      </c>
    </row>
    <row r="22" spans="1:9" x14ac:dyDescent="0.3">
      <c r="D22" s="25" t="s">
        <v>31</v>
      </c>
      <c r="F22" s="26"/>
      <c r="G22" s="30"/>
      <c r="H22" s="31" t="s">
        <v>28</v>
      </c>
    </row>
    <row r="23" spans="1:9" x14ac:dyDescent="0.3">
      <c r="E23" s="34"/>
      <c r="F23" s="35"/>
      <c r="G23" s="36"/>
      <c r="H23" s="37">
        <f>SUBTOTAL(9,H12:H22)</f>
        <v>967.73245766000002</v>
      </c>
    </row>
    <row r="24" spans="1:9" x14ac:dyDescent="0.3">
      <c r="E24" s="39"/>
      <c r="F24" s="40"/>
      <c r="G24" s="41"/>
      <c r="H24" s="42"/>
    </row>
    <row r="25" spans="1:9" x14ac:dyDescent="0.3">
      <c r="C25" s="29" t="s">
        <v>38</v>
      </c>
      <c r="E25" s="39"/>
      <c r="F25" s="40"/>
      <c r="G25" s="41"/>
      <c r="H25" s="42">
        <f>SUBTOTAL(9,H6:H24)</f>
        <v>1135.46491532</v>
      </c>
    </row>
    <row r="26" spans="1:9" x14ac:dyDescent="0.3">
      <c r="F26" s="26"/>
      <c r="G26" s="30"/>
      <c r="H26" s="32">
        <f t="shared" si="1"/>
        <v>0</v>
      </c>
    </row>
    <row r="27" spans="1:9" x14ac:dyDescent="0.3">
      <c r="B27" s="29" t="s">
        <v>62</v>
      </c>
      <c r="E27" s="43">
        <f>VLOOKUP($A$4,zone_lu,8)</f>
        <v>0.18</v>
      </c>
      <c r="F27" s="26"/>
      <c r="G27" s="30"/>
      <c r="H27" s="32">
        <f>ROUND(H25*E27,0)</f>
        <v>204</v>
      </c>
    </row>
    <row r="28" spans="1:9" x14ac:dyDescent="0.3">
      <c r="F28" s="26"/>
      <c r="G28" s="30"/>
      <c r="H28" s="32">
        <f t="shared" ref="H28:H30" si="2">E28*G28</f>
        <v>0</v>
      </c>
    </row>
    <row r="29" spans="1:9" ht="15" thickBot="1" x14ac:dyDescent="0.35">
      <c r="B29" s="44" t="s">
        <v>39</v>
      </c>
      <c r="C29" s="44"/>
      <c r="D29" s="44"/>
      <c r="E29" s="44"/>
      <c r="F29" s="45"/>
      <c r="G29" s="46"/>
      <c r="H29" s="47">
        <f>SUBTOTAL(9,H6:H28)</f>
        <v>1339.46491532</v>
      </c>
    </row>
    <row r="30" spans="1:9" ht="15" thickTop="1" x14ac:dyDescent="0.3">
      <c r="E30" s="43"/>
      <c r="F30" s="26"/>
      <c r="G30" s="30"/>
      <c r="H30" s="32">
        <f t="shared" si="2"/>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2"/>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12</v>
      </c>
      <c r="B4" s="58"/>
      <c r="C4" s="58"/>
    </row>
    <row r="5" spans="1:15" x14ac:dyDescent="0.3">
      <c r="F5" s="26"/>
      <c r="G5" s="30"/>
      <c r="H5" s="33"/>
    </row>
    <row r="6" spans="1:15" x14ac:dyDescent="0.3">
      <c r="B6" s="29" t="s">
        <v>30</v>
      </c>
      <c r="F6" s="26"/>
      <c r="G6" s="30"/>
      <c r="H6" s="33"/>
    </row>
    <row r="7" spans="1:15" x14ac:dyDescent="0.3">
      <c r="C7" s="29" t="s">
        <v>41</v>
      </c>
      <c r="F7" s="26"/>
      <c r="G7" s="30"/>
      <c r="H7" s="33"/>
    </row>
    <row r="8" spans="1:15" x14ac:dyDescent="0.3">
      <c r="D8" s="29" t="s">
        <v>31</v>
      </c>
      <c r="E8" s="29">
        <v>2</v>
      </c>
      <c r="F8" s="26" t="s">
        <v>32</v>
      </c>
      <c r="G8" s="30">
        <f>VLOOKUP($A$4,zone_lu,4)</f>
        <v>58.866228829999997</v>
      </c>
      <c r="H8" s="32">
        <f>E8*G8</f>
        <v>117.73245765999999</v>
      </c>
    </row>
    <row r="9" spans="1:15" x14ac:dyDescent="0.3">
      <c r="D9" s="29" t="s">
        <v>33</v>
      </c>
      <c r="E9" s="29">
        <v>1</v>
      </c>
      <c r="F9" s="26" t="s">
        <v>34</v>
      </c>
      <c r="G9" s="30">
        <v>50</v>
      </c>
      <c r="H9" s="32">
        <f t="shared" ref="H9" si="0">E9*G9</f>
        <v>50</v>
      </c>
    </row>
    <row r="10" spans="1:15" x14ac:dyDescent="0.3">
      <c r="E10" s="34"/>
      <c r="F10" s="35"/>
      <c r="G10" s="36"/>
      <c r="H10" s="37">
        <f>SUBTOTAL(9,H6:H9)</f>
        <v>167.73245765999999</v>
      </c>
    </row>
    <row r="11" spans="1:15" x14ac:dyDescent="0.3">
      <c r="F11" s="26"/>
      <c r="G11" s="30"/>
      <c r="H11" s="32">
        <f t="shared" ref="H11:H26" si="1">E11*G11</f>
        <v>0</v>
      </c>
    </row>
    <row r="12" spans="1:15" x14ac:dyDescent="0.3">
      <c r="B12" s="29" t="s">
        <v>35</v>
      </c>
      <c r="F12" s="26"/>
      <c r="G12" s="30"/>
      <c r="H12" s="32">
        <f t="shared" si="1"/>
        <v>0</v>
      </c>
    </row>
    <row r="13" spans="1:15" x14ac:dyDescent="0.3">
      <c r="C13" s="29" t="s">
        <v>63</v>
      </c>
      <c r="F13" s="26"/>
      <c r="G13" s="30"/>
      <c r="H13" s="32">
        <f t="shared" si="1"/>
        <v>0</v>
      </c>
    </row>
    <row r="14" spans="1:15" x14ac:dyDescent="0.3">
      <c r="D14" s="29" t="s">
        <v>59</v>
      </c>
      <c r="E14" s="29">
        <v>1</v>
      </c>
      <c r="F14" s="26" t="s">
        <v>36</v>
      </c>
      <c r="G14" s="30">
        <v>1100</v>
      </c>
      <c r="H14" s="32">
        <f t="shared" si="1"/>
        <v>1100</v>
      </c>
    </row>
    <row r="15" spans="1:15" x14ac:dyDescent="0.3">
      <c r="D15" s="4" t="s">
        <v>43</v>
      </c>
      <c r="F15" s="26"/>
      <c r="G15" s="30"/>
      <c r="H15" s="32">
        <f t="shared" si="1"/>
        <v>0</v>
      </c>
    </row>
    <row r="16" spans="1:15" x14ac:dyDescent="0.3">
      <c r="D16" s="38" t="s">
        <v>64</v>
      </c>
      <c r="E16" s="29">
        <v>1</v>
      </c>
      <c r="F16" s="26" t="s">
        <v>34</v>
      </c>
      <c r="G16" s="30">
        <v>100</v>
      </c>
      <c r="H16" s="32">
        <f t="shared" si="1"/>
        <v>100</v>
      </c>
    </row>
    <row r="17" spans="1:9" x14ac:dyDescent="0.3">
      <c r="D17" s="29" t="s">
        <v>31</v>
      </c>
      <c r="E17" s="29">
        <v>2</v>
      </c>
      <c r="F17" s="26" t="s">
        <v>32</v>
      </c>
      <c r="G17" s="30">
        <f>VLOOKUP($A$4,zone_lu,4)</f>
        <v>58.866228829999997</v>
      </c>
      <c r="H17" s="32">
        <f t="shared" si="1"/>
        <v>117.73245765999999</v>
      </c>
    </row>
    <row r="18" spans="1:9" x14ac:dyDescent="0.3">
      <c r="C18" s="25" t="s">
        <v>74</v>
      </c>
      <c r="F18" s="26"/>
      <c r="G18" s="30"/>
      <c r="H18" s="32">
        <f t="shared" si="1"/>
        <v>0</v>
      </c>
    </row>
    <row r="19" spans="1:9" x14ac:dyDescent="0.3">
      <c r="D19" s="25" t="s">
        <v>75</v>
      </c>
      <c r="E19" s="25">
        <v>1</v>
      </c>
      <c r="F19" s="26" t="s">
        <v>36</v>
      </c>
      <c r="G19" s="27">
        <v>125</v>
      </c>
      <c r="H19" s="28">
        <f t="shared" si="1"/>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1"/>
        <v>117.73245765999999</v>
      </c>
    </row>
    <row r="23" spans="1:9" x14ac:dyDescent="0.3">
      <c r="E23" s="34"/>
      <c r="F23" s="35"/>
      <c r="G23" s="36"/>
      <c r="H23" s="37">
        <f>SUBTOTAL(9,H12:H22)</f>
        <v>1560.4649153199998</v>
      </c>
    </row>
    <row r="24" spans="1:9" x14ac:dyDescent="0.3">
      <c r="E24" s="39"/>
      <c r="F24" s="40"/>
      <c r="G24" s="41"/>
      <c r="H24" s="42"/>
    </row>
    <row r="25" spans="1:9" x14ac:dyDescent="0.3">
      <c r="C25" s="29" t="s">
        <v>38</v>
      </c>
      <c r="E25" s="39"/>
      <c r="F25" s="40"/>
      <c r="G25" s="41"/>
      <c r="H25" s="42">
        <f>SUBTOTAL(9,H6:H24)</f>
        <v>1728.1973729799997</v>
      </c>
    </row>
    <row r="26" spans="1:9" x14ac:dyDescent="0.3">
      <c r="F26" s="26"/>
      <c r="G26" s="30"/>
      <c r="H26" s="32">
        <f t="shared" si="1"/>
        <v>0</v>
      </c>
    </row>
    <row r="27" spans="1:9" x14ac:dyDescent="0.3">
      <c r="B27" s="29" t="s">
        <v>62</v>
      </c>
      <c r="E27" s="43">
        <f>VLOOKUP($A$4,zone_lu,8)</f>
        <v>0.18</v>
      </c>
      <c r="F27" s="26"/>
      <c r="G27" s="30"/>
      <c r="H27" s="32">
        <f>ROUND(H25*E27,0)</f>
        <v>311</v>
      </c>
    </row>
    <row r="28" spans="1:9" x14ac:dyDescent="0.3">
      <c r="F28" s="26"/>
      <c r="G28" s="30"/>
      <c r="H28" s="32">
        <f t="shared" ref="H28:H30" si="2">E28*G28</f>
        <v>0</v>
      </c>
    </row>
    <row r="29" spans="1:9" ht="15" thickBot="1" x14ac:dyDescent="0.35">
      <c r="B29" s="44" t="s">
        <v>39</v>
      </c>
      <c r="C29" s="44"/>
      <c r="D29" s="44"/>
      <c r="E29" s="44"/>
      <c r="F29" s="45"/>
      <c r="G29" s="46"/>
      <c r="H29" s="47">
        <f>SUBTOTAL(9,H6:H28)</f>
        <v>2039.1973729799997</v>
      </c>
    </row>
    <row r="30" spans="1:9" ht="15" thickTop="1" x14ac:dyDescent="0.3">
      <c r="E30" s="43"/>
      <c r="F30" s="26"/>
      <c r="G30" s="30"/>
      <c r="H30" s="32">
        <f t="shared" si="2"/>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3"/>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12</v>
      </c>
      <c r="B4" s="58"/>
      <c r="C4" s="58"/>
    </row>
    <row r="5" spans="1:15" x14ac:dyDescent="0.3">
      <c r="F5" s="26"/>
      <c r="G5" s="30"/>
      <c r="H5" s="33"/>
    </row>
    <row r="6" spans="1:15" x14ac:dyDescent="0.3">
      <c r="B6" s="29" t="s">
        <v>30</v>
      </c>
      <c r="F6" s="26"/>
      <c r="G6" s="30"/>
      <c r="H6" s="33"/>
    </row>
    <row r="7" spans="1:15" x14ac:dyDescent="0.3">
      <c r="C7" s="29" t="s">
        <v>41</v>
      </c>
      <c r="F7" s="26"/>
      <c r="G7" s="30"/>
      <c r="H7" s="33"/>
    </row>
    <row r="8" spans="1:15" x14ac:dyDescent="0.3">
      <c r="D8" s="29" t="s">
        <v>31</v>
      </c>
      <c r="E8" s="29">
        <v>2</v>
      </c>
      <c r="F8" s="26" t="s">
        <v>32</v>
      </c>
      <c r="G8" s="30">
        <f>VLOOKUP($A$4,zone_lu,4)</f>
        <v>58.866228829999997</v>
      </c>
      <c r="H8" s="32">
        <f>E8*G8</f>
        <v>117.73245765999999</v>
      </c>
    </row>
    <row r="9" spans="1:15" x14ac:dyDescent="0.3">
      <c r="D9" s="29" t="s">
        <v>33</v>
      </c>
      <c r="E9" s="29">
        <v>1</v>
      </c>
      <c r="F9" s="26" t="s">
        <v>34</v>
      </c>
      <c r="G9" s="30">
        <v>50</v>
      </c>
      <c r="H9" s="32">
        <f t="shared" ref="H9" si="0">E9*G9</f>
        <v>50</v>
      </c>
    </row>
    <row r="10" spans="1:15" x14ac:dyDescent="0.3">
      <c r="E10" s="34"/>
      <c r="F10" s="35"/>
      <c r="G10" s="36"/>
      <c r="H10" s="37">
        <f>SUBTOTAL(9,H6:H9)</f>
        <v>167.73245765999999</v>
      </c>
    </row>
    <row r="11" spans="1:15" x14ac:dyDescent="0.3">
      <c r="F11" s="26"/>
      <c r="G11" s="30"/>
      <c r="H11" s="32">
        <f t="shared" ref="H11:H26" si="1">E11*G11</f>
        <v>0</v>
      </c>
    </row>
    <row r="12" spans="1:15" x14ac:dyDescent="0.3">
      <c r="B12" s="29" t="s">
        <v>35</v>
      </c>
      <c r="F12" s="26"/>
      <c r="G12" s="30"/>
      <c r="H12" s="32">
        <f t="shared" si="1"/>
        <v>0</v>
      </c>
    </row>
    <row r="13" spans="1:15" x14ac:dyDescent="0.3">
      <c r="C13" s="29" t="s">
        <v>63</v>
      </c>
      <c r="F13" s="26"/>
      <c r="G13" s="30"/>
      <c r="H13" s="32">
        <f t="shared" si="1"/>
        <v>0</v>
      </c>
    </row>
    <row r="14" spans="1:15" x14ac:dyDescent="0.3">
      <c r="D14" s="29" t="s">
        <v>61</v>
      </c>
      <c r="E14" s="29">
        <v>1</v>
      </c>
      <c r="F14" s="26" t="s">
        <v>36</v>
      </c>
      <c r="G14" s="30">
        <v>950</v>
      </c>
      <c r="H14" s="32">
        <f t="shared" si="1"/>
        <v>950</v>
      </c>
    </row>
    <row r="15" spans="1:15" x14ac:dyDescent="0.3">
      <c r="D15" s="3" t="s">
        <v>42</v>
      </c>
      <c r="F15" s="26"/>
      <c r="G15" s="30"/>
      <c r="H15" s="32">
        <f t="shared" si="1"/>
        <v>0</v>
      </c>
    </row>
    <row r="16" spans="1:15" x14ac:dyDescent="0.3">
      <c r="D16" s="38" t="s">
        <v>64</v>
      </c>
      <c r="E16" s="29">
        <v>1</v>
      </c>
      <c r="F16" s="26" t="s">
        <v>34</v>
      </c>
      <c r="G16" s="30">
        <v>100</v>
      </c>
      <c r="H16" s="32">
        <f t="shared" si="1"/>
        <v>100</v>
      </c>
    </row>
    <row r="17" spans="1:9" x14ac:dyDescent="0.3">
      <c r="D17" s="29" t="s">
        <v>31</v>
      </c>
      <c r="E17" s="29">
        <v>2</v>
      </c>
      <c r="F17" s="26" t="s">
        <v>32</v>
      </c>
      <c r="G17" s="30">
        <f>VLOOKUP($A$4,zone_lu,4)</f>
        <v>58.866228829999997</v>
      </c>
      <c r="H17" s="32">
        <f t="shared" si="1"/>
        <v>117.73245765999999</v>
      </c>
    </row>
    <row r="18" spans="1:9" x14ac:dyDescent="0.3">
      <c r="C18" s="25" t="s">
        <v>74</v>
      </c>
      <c r="F18" s="26"/>
      <c r="G18" s="30"/>
      <c r="H18" s="32">
        <f t="shared" si="1"/>
        <v>0</v>
      </c>
    </row>
    <row r="19" spans="1:9" x14ac:dyDescent="0.3">
      <c r="D19" s="25" t="s">
        <v>75</v>
      </c>
      <c r="E19" s="25">
        <v>1</v>
      </c>
      <c r="F19" s="26" t="s">
        <v>36</v>
      </c>
      <c r="G19" s="27">
        <v>125</v>
      </c>
      <c r="H19" s="28">
        <f t="shared" si="1"/>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1"/>
        <v>117.73245765999999</v>
      </c>
    </row>
    <row r="23" spans="1:9" x14ac:dyDescent="0.3">
      <c r="E23" s="34"/>
      <c r="F23" s="35"/>
      <c r="G23" s="36"/>
      <c r="H23" s="37">
        <f>SUBTOTAL(9,H12:H22)</f>
        <v>1410.4649153199998</v>
      </c>
    </row>
    <row r="24" spans="1:9" x14ac:dyDescent="0.3">
      <c r="E24" s="39"/>
      <c r="F24" s="40"/>
      <c r="G24" s="41"/>
      <c r="H24" s="42"/>
    </row>
    <row r="25" spans="1:9" x14ac:dyDescent="0.3">
      <c r="C25" s="29" t="s">
        <v>38</v>
      </c>
      <c r="E25" s="39"/>
      <c r="F25" s="40"/>
      <c r="G25" s="41"/>
      <c r="H25" s="42">
        <f>SUBTOTAL(9,H6:H24)</f>
        <v>1578.1973729799997</v>
      </c>
    </row>
    <row r="26" spans="1:9" x14ac:dyDescent="0.3">
      <c r="F26" s="26"/>
      <c r="G26" s="30"/>
      <c r="H26" s="32">
        <f t="shared" si="1"/>
        <v>0</v>
      </c>
    </row>
    <row r="27" spans="1:9" x14ac:dyDescent="0.3">
      <c r="B27" s="29" t="s">
        <v>62</v>
      </c>
      <c r="E27" s="43">
        <f>VLOOKUP($A$4,zone_lu,8)</f>
        <v>0.18</v>
      </c>
      <c r="F27" s="26"/>
      <c r="G27" s="30"/>
      <c r="H27" s="32">
        <f>ROUND(H25*E27,0)</f>
        <v>284</v>
      </c>
    </row>
    <row r="28" spans="1:9" x14ac:dyDescent="0.3">
      <c r="F28" s="26"/>
      <c r="G28" s="30"/>
      <c r="H28" s="32">
        <f t="shared" ref="H28:H30" si="2">E28*G28</f>
        <v>0</v>
      </c>
    </row>
    <row r="29" spans="1:9" ht="15" thickBot="1" x14ac:dyDescent="0.35">
      <c r="B29" s="44" t="s">
        <v>39</v>
      </c>
      <c r="C29" s="44"/>
      <c r="D29" s="44"/>
      <c r="E29" s="44"/>
      <c r="F29" s="45"/>
      <c r="G29" s="46"/>
      <c r="H29" s="47">
        <f>SUBTOTAL(9,H6:H28)</f>
        <v>1862.1973729799997</v>
      </c>
    </row>
    <row r="30" spans="1:9" ht="15" thickTop="1" x14ac:dyDescent="0.3">
      <c r="E30" s="43"/>
      <c r="F30" s="26"/>
      <c r="G30" s="30"/>
      <c r="H30" s="32">
        <f t="shared" si="2"/>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6"/>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3</v>
      </c>
      <c r="B4" s="58"/>
      <c r="C4" s="58"/>
    </row>
    <row r="5" spans="1:15" x14ac:dyDescent="0.3">
      <c r="F5" s="26"/>
      <c r="G5" s="30"/>
      <c r="H5" s="33"/>
    </row>
    <row r="6" spans="1:15" x14ac:dyDescent="0.3">
      <c r="B6" s="29" t="s">
        <v>30</v>
      </c>
      <c r="F6" s="26"/>
      <c r="G6" s="30"/>
      <c r="H6" s="33"/>
    </row>
    <row r="7" spans="1:15" x14ac:dyDescent="0.3">
      <c r="C7" s="29" t="s">
        <v>41</v>
      </c>
      <c r="F7" s="26"/>
      <c r="G7" s="30"/>
      <c r="H7" s="31" t="s">
        <v>58</v>
      </c>
    </row>
    <row r="8" spans="1:15" x14ac:dyDescent="0.3">
      <c r="D8" s="29" t="s">
        <v>31</v>
      </c>
      <c r="F8" s="26"/>
      <c r="G8" s="30"/>
      <c r="H8" s="32"/>
    </row>
    <row r="9" spans="1:15" x14ac:dyDescent="0.3">
      <c r="D9" s="29" t="s">
        <v>33</v>
      </c>
      <c r="F9" s="26"/>
      <c r="G9" s="32"/>
      <c r="H9" s="32"/>
    </row>
    <row r="10" spans="1:15" x14ac:dyDescent="0.3">
      <c r="E10" s="34"/>
      <c r="F10" s="35"/>
      <c r="G10" s="36"/>
      <c r="H10" s="37">
        <f>SUBTOTAL(9,H6:H9)</f>
        <v>0</v>
      </c>
    </row>
    <row r="11" spans="1:15" x14ac:dyDescent="0.3">
      <c r="F11" s="26"/>
      <c r="G11" s="30"/>
      <c r="H11" s="32">
        <f t="shared" ref="H11:H26" si="0">E11*G11</f>
        <v>0</v>
      </c>
    </row>
    <row r="12" spans="1:15" x14ac:dyDescent="0.3">
      <c r="B12" s="29" t="s">
        <v>35</v>
      </c>
      <c r="F12" s="26"/>
      <c r="G12" s="30"/>
      <c r="H12" s="32">
        <f t="shared" si="0"/>
        <v>0</v>
      </c>
    </row>
    <row r="13" spans="1:15" x14ac:dyDescent="0.3">
      <c r="C13" s="29" t="s">
        <v>63</v>
      </c>
      <c r="F13" s="26"/>
      <c r="G13" s="30"/>
      <c r="H13" s="32">
        <f t="shared" si="0"/>
        <v>0</v>
      </c>
    </row>
    <row r="14" spans="1:15" x14ac:dyDescent="0.3">
      <c r="D14" s="29" t="s">
        <v>61</v>
      </c>
      <c r="E14" s="29">
        <v>1</v>
      </c>
      <c r="F14" s="26" t="s">
        <v>36</v>
      </c>
      <c r="G14" s="30">
        <v>750</v>
      </c>
      <c r="H14" s="32">
        <f t="shared" si="0"/>
        <v>750</v>
      </c>
    </row>
    <row r="15" spans="1:15" x14ac:dyDescent="0.3">
      <c r="D15" s="3" t="s">
        <v>80</v>
      </c>
      <c r="F15" s="26"/>
      <c r="G15" s="30"/>
      <c r="H15" s="32">
        <f t="shared" si="0"/>
        <v>0</v>
      </c>
    </row>
    <row r="16" spans="1:15" x14ac:dyDescent="0.3">
      <c r="D16" s="38" t="s">
        <v>64</v>
      </c>
      <c r="E16" s="29">
        <v>1</v>
      </c>
      <c r="F16" s="26" t="s">
        <v>34</v>
      </c>
      <c r="G16" s="30">
        <v>100</v>
      </c>
      <c r="H16" s="32">
        <f t="shared" ref="H16" si="1">E16*G16</f>
        <v>100</v>
      </c>
    </row>
    <row r="17" spans="1:9" x14ac:dyDescent="0.3">
      <c r="D17" s="29" t="s">
        <v>31</v>
      </c>
      <c r="E17" s="29">
        <v>2</v>
      </c>
      <c r="F17" s="26" t="s">
        <v>32</v>
      </c>
      <c r="G17" s="30">
        <f>VLOOKUP($A$4,zone_lu,4)</f>
        <v>58.866228829999997</v>
      </c>
      <c r="H17" s="32">
        <f t="shared" si="0"/>
        <v>117.73245765999999</v>
      </c>
    </row>
    <row r="18" spans="1:9" x14ac:dyDescent="0.3">
      <c r="C18" s="25" t="s">
        <v>74</v>
      </c>
      <c r="F18" s="26"/>
      <c r="G18" s="30"/>
      <c r="H18" s="32">
        <f t="shared" si="0"/>
        <v>0</v>
      </c>
    </row>
    <row r="19" spans="1:9" x14ac:dyDescent="0.3">
      <c r="D19" s="25" t="s">
        <v>75</v>
      </c>
      <c r="E19" s="25">
        <v>1</v>
      </c>
      <c r="F19" s="26" t="s">
        <v>36</v>
      </c>
      <c r="G19" s="27">
        <v>75</v>
      </c>
      <c r="H19" s="28">
        <f t="shared" si="0"/>
        <v>75</v>
      </c>
    </row>
    <row r="20" spans="1:9" x14ac:dyDescent="0.3">
      <c r="D20" s="25" t="s">
        <v>76</v>
      </c>
      <c r="F20" s="26"/>
      <c r="G20" s="30"/>
      <c r="H20" s="31" t="s">
        <v>58</v>
      </c>
    </row>
    <row r="21" spans="1:9" x14ac:dyDescent="0.3">
      <c r="D21" s="25" t="s">
        <v>77</v>
      </c>
      <c r="E21" s="25">
        <v>50</v>
      </c>
      <c r="F21" s="26" t="s">
        <v>78</v>
      </c>
      <c r="G21" s="27">
        <v>3</v>
      </c>
      <c r="H21" s="28">
        <f t="shared" si="0"/>
        <v>150</v>
      </c>
    </row>
    <row r="22" spans="1:9" x14ac:dyDescent="0.3">
      <c r="D22" s="25" t="s">
        <v>31</v>
      </c>
      <c r="E22" s="29">
        <v>6</v>
      </c>
      <c r="F22" s="26" t="s">
        <v>32</v>
      </c>
      <c r="G22" s="30">
        <f>VLOOKUP($A$4,zone_lu,4)</f>
        <v>58.866228829999997</v>
      </c>
      <c r="H22" s="32">
        <f t="shared" si="0"/>
        <v>353.19737297999995</v>
      </c>
    </row>
    <row r="23" spans="1:9" x14ac:dyDescent="0.3">
      <c r="E23" s="34"/>
      <c r="F23" s="35"/>
      <c r="G23" s="36"/>
      <c r="H23" s="37">
        <f>SUBTOTAL(9,H12:H22)</f>
        <v>1545.9298306399999</v>
      </c>
    </row>
    <row r="24" spans="1:9" x14ac:dyDescent="0.3">
      <c r="E24" s="39"/>
      <c r="F24" s="40"/>
      <c r="G24" s="41"/>
      <c r="H24" s="42"/>
    </row>
    <row r="25" spans="1:9" x14ac:dyDescent="0.3">
      <c r="C25" s="29" t="s">
        <v>38</v>
      </c>
      <c r="E25" s="39"/>
      <c r="F25" s="40"/>
      <c r="G25" s="41"/>
      <c r="H25" s="42">
        <f>SUBTOTAL(9,H6:H24)</f>
        <v>1545.9298306399999</v>
      </c>
    </row>
    <row r="26" spans="1:9" x14ac:dyDescent="0.3">
      <c r="F26" s="26"/>
      <c r="G26" s="30"/>
      <c r="H26" s="32">
        <f t="shared" si="0"/>
        <v>0</v>
      </c>
    </row>
    <row r="27" spans="1:9" x14ac:dyDescent="0.3">
      <c r="B27" s="29" t="s">
        <v>62</v>
      </c>
      <c r="E27" s="43">
        <f>VLOOKUP($A$4,zone_lu,8)</f>
        <v>0.18</v>
      </c>
      <c r="F27" s="26"/>
      <c r="G27" s="30"/>
      <c r="H27" s="32">
        <f>ROUND(H25*E27,0)</f>
        <v>278</v>
      </c>
    </row>
    <row r="28" spans="1:9" x14ac:dyDescent="0.3">
      <c r="F28" s="26"/>
      <c r="G28" s="30"/>
      <c r="H28" s="32">
        <f t="shared" ref="H28:H30" si="2">E28*G28</f>
        <v>0</v>
      </c>
    </row>
    <row r="29" spans="1:9" ht="15" thickBot="1" x14ac:dyDescent="0.35">
      <c r="B29" s="44" t="s">
        <v>39</v>
      </c>
      <c r="C29" s="44"/>
      <c r="D29" s="44"/>
      <c r="E29" s="44"/>
      <c r="F29" s="45"/>
      <c r="G29" s="46"/>
      <c r="H29" s="47">
        <f>SUBTOTAL(9,H6:H28)</f>
        <v>1823.9298306399999</v>
      </c>
    </row>
    <row r="30" spans="1:9" ht="15" thickTop="1" x14ac:dyDescent="0.3">
      <c r="E30" s="43"/>
      <c r="F30" s="26"/>
      <c r="G30" s="30"/>
      <c r="H30" s="32">
        <f t="shared" si="2"/>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102"/>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3</v>
      </c>
      <c r="B4" s="58"/>
      <c r="C4" s="58"/>
    </row>
    <row r="5" spans="1:15" x14ac:dyDescent="0.3">
      <c r="F5" s="26"/>
      <c r="G5" s="30"/>
      <c r="H5" s="33"/>
    </row>
    <row r="6" spans="1:15" x14ac:dyDescent="0.3">
      <c r="B6" s="29" t="s">
        <v>30</v>
      </c>
      <c r="F6" s="26"/>
      <c r="G6" s="30"/>
      <c r="H6" s="33"/>
    </row>
    <row r="7" spans="1:15" x14ac:dyDescent="0.3">
      <c r="C7" s="29" t="s">
        <v>45</v>
      </c>
      <c r="F7" s="26"/>
      <c r="G7" s="30"/>
      <c r="H7" s="31" t="s">
        <v>58</v>
      </c>
    </row>
    <row r="8" spans="1:15" x14ac:dyDescent="0.3">
      <c r="D8" s="29" t="s">
        <v>31</v>
      </c>
      <c r="F8" s="26"/>
      <c r="G8" s="30"/>
      <c r="H8" s="32"/>
    </row>
    <row r="9" spans="1:15" x14ac:dyDescent="0.3">
      <c r="D9" s="29" t="s">
        <v>33</v>
      </c>
      <c r="F9" s="26"/>
      <c r="G9" s="32"/>
      <c r="H9" s="32"/>
    </row>
    <row r="10" spans="1:15" x14ac:dyDescent="0.3">
      <c r="E10" s="34"/>
      <c r="F10" s="35"/>
      <c r="G10" s="36"/>
      <c r="H10" s="37">
        <f>SUBTOTAL(9,H6:H9)</f>
        <v>0</v>
      </c>
    </row>
    <row r="11" spans="1:15" x14ac:dyDescent="0.3">
      <c r="F11" s="26"/>
      <c r="G11" s="30"/>
      <c r="H11" s="32">
        <f t="shared" ref="H11:H26" si="0">E11*G11</f>
        <v>0</v>
      </c>
    </row>
    <row r="12" spans="1:15" x14ac:dyDescent="0.3">
      <c r="B12" s="29" t="s">
        <v>35</v>
      </c>
      <c r="F12" s="26"/>
      <c r="G12" s="30"/>
      <c r="H12" s="32">
        <f t="shared" si="0"/>
        <v>0</v>
      </c>
    </row>
    <row r="13" spans="1:15" x14ac:dyDescent="0.3">
      <c r="C13" s="29" t="s">
        <v>44</v>
      </c>
      <c r="F13" s="26"/>
      <c r="G13" s="30"/>
      <c r="H13" s="32">
        <f t="shared" si="0"/>
        <v>0</v>
      </c>
    </row>
    <row r="14" spans="1:15" x14ac:dyDescent="0.3">
      <c r="D14" s="29" t="s">
        <v>60</v>
      </c>
      <c r="E14" s="29">
        <v>1</v>
      </c>
      <c r="F14" s="26" t="s">
        <v>36</v>
      </c>
      <c r="G14" s="30">
        <v>850</v>
      </c>
      <c r="H14" s="32">
        <f t="shared" si="0"/>
        <v>850</v>
      </c>
    </row>
    <row r="15" spans="1:15" x14ac:dyDescent="0.3">
      <c r="D15" s="3" t="s">
        <v>46</v>
      </c>
      <c r="F15" s="26"/>
      <c r="G15" s="30"/>
      <c r="H15" s="32">
        <f t="shared" si="0"/>
        <v>0</v>
      </c>
    </row>
    <row r="16" spans="1:15" x14ac:dyDescent="0.3">
      <c r="D16" s="38" t="s">
        <v>37</v>
      </c>
      <c r="E16" s="29">
        <v>1</v>
      </c>
      <c r="F16" s="26" t="s">
        <v>34</v>
      </c>
      <c r="G16" s="30">
        <v>250</v>
      </c>
      <c r="H16" s="32">
        <f t="shared" si="0"/>
        <v>250</v>
      </c>
    </row>
    <row r="17" spans="1:9" x14ac:dyDescent="0.3">
      <c r="D17" s="29" t="s">
        <v>31</v>
      </c>
      <c r="E17" s="29">
        <v>2</v>
      </c>
      <c r="F17" s="26" t="s">
        <v>32</v>
      </c>
      <c r="G17" s="30">
        <f>VLOOKUP($A$4,zone_lu,4)</f>
        <v>58.866228829999997</v>
      </c>
      <c r="H17" s="32">
        <f t="shared" si="0"/>
        <v>117.73245765999999</v>
      </c>
    </row>
    <row r="18" spans="1:9" x14ac:dyDescent="0.3">
      <c r="C18" s="25" t="s">
        <v>74</v>
      </c>
      <c r="F18" s="26"/>
      <c r="G18" s="30"/>
      <c r="H18" s="32">
        <f t="shared" si="0"/>
        <v>0</v>
      </c>
    </row>
    <row r="19" spans="1:9" x14ac:dyDescent="0.3">
      <c r="D19" s="25" t="s">
        <v>75</v>
      </c>
      <c r="E19" s="25">
        <v>1</v>
      </c>
      <c r="F19" s="26" t="s">
        <v>36</v>
      </c>
      <c r="G19" s="27">
        <v>75</v>
      </c>
      <c r="H19" s="28">
        <f t="shared" si="0"/>
        <v>75</v>
      </c>
    </row>
    <row r="20" spans="1:9" x14ac:dyDescent="0.3">
      <c r="D20" s="25" t="s">
        <v>76</v>
      </c>
      <c r="F20" s="26"/>
      <c r="G20" s="30"/>
      <c r="H20" s="31" t="s">
        <v>58</v>
      </c>
    </row>
    <row r="21" spans="1:9" x14ac:dyDescent="0.3">
      <c r="D21" s="25" t="s">
        <v>77</v>
      </c>
      <c r="E21" s="25">
        <v>20</v>
      </c>
      <c r="F21" s="26" t="s">
        <v>78</v>
      </c>
      <c r="G21" s="27">
        <v>3</v>
      </c>
      <c r="H21" s="28">
        <f t="shared" si="0"/>
        <v>60</v>
      </c>
    </row>
    <row r="22" spans="1:9" x14ac:dyDescent="0.3">
      <c r="D22" s="25" t="s">
        <v>31</v>
      </c>
      <c r="E22" s="29">
        <v>4</v>
      </c>
      <c r="F22" s="26" t="s">
        <v>32</v>
      </c>
      <c r="G22" s="30">
        <f>VLOOKUP($A$4,zone_lu,4)</f>
        <v>58.866228829999997</v>
      </c>
      <c r="H22" s="32">
        <f t="shared" si="0"/>
        <v>235.46491531999999</v>
      </c>
    </row>
    <row r="23" spans="1:9" x14ac:dyDescent="0.3">
      <c r="E23" s="34"/>
      <c r="F23" s="35"/>
      <c r="G23" s="36"/>
      <c r="H23" s="37">
        <f>SUBTOTAL(9,H12:H22)</f>
        <v>1588.19737298</v>
      </c>
    </row>
    <row r="24" spans="1:9" x14ac:dyDescent="0.3">
      <c r="E24" s="39"/>
      <c r="F24" s="40"/>
      <c r="G24" s="41"/>
      <c r="H24" s="42"/>
    </row>
    <row r="25" spans="1:9" x14ac:dyDescent="0.3">
      <c r="C25" s="29" t="s">
        <v>38</v>
      </c>
      <c r="E25" s="39"/>
      <c r="F25" s="40"/>
      <c r="G25" s="41"/>
      <c r="H25" s="42">
        <f>SUBTOTAL(9,H6:H24)</f>
        <v>1588.19737298</v>
      </c>
    </row>
    <row r="26" spans="1:9" x14ac:dyDescent="0.3">
      <c r="F26" s="26"/>
      <c r="G26" s="30"/>
      <c r="H26" s="32">
        <f t="shared" si="0"/>
        <v>0</v>
      </c>
    </row>
    <row r="27" spans="1:9" x14ac:dyDescent="0.3">
      <c r="B27" s="29" t="s">
        <v>62</v>
      </c>
      <c r="E27" s="43">
        <f>VLOOKUP($A$4,zone_lu,8)</f>
        <v>0.18</v>
      </c>
      <c r="F27" s="26"/>
      <c r="G27" s="30"/>
      <c r="H27" s="32">
        <f>ROUND(H25*E27,0)</f>
        <v>286</v>
      </c>
    </row>
    <row r="28" spans="1:9" x14ac:dyDescent="0.3">
      <c r="F28" s="26"/>
      <c r="G28" s="30"/>
      <c r="H28" s="32">
        <f t="shared" ref="H28:H30" si="1">E28*G28</f>
        <v>0</v>
      </c>
    </row>
    <row r="29" spans="1:9" ht="15" thickBot="1" x14ac:dyDescent="0.35">
      <c r="B29" s="44" t="s">
        <v>39</v>
      </c>
      <c r="C29" s="44"/>
      <c r="D29" s="44"/>
      <c r="E29" s="44"/>
      <c r="F29" s="45"/>
      <c r="G29" s="46"/>
      <c r="H29" s="47">
        <f>SUBTOTAL(9,H6:H28)</f>
        <v>1874.19737298</v>
      </c>
    </row>
    <row r="30" spans="1:9" ht="15" thickTop="1" x14ac:dyDescent="0.3">
      <c r="E30" s="43"/>
      <c r="F30" s="26"/>
      <c r="G30" s="30"/>
      <c r="H30" s="32">
        <f t="shared" si="1"/>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103"/>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26</v>
      </c>
    </row>
    <row r="4" spans="1:15" x14ac:dyDescent="0.3">
      <c r="A4" s="58">
        <v>3</v>
      </c>
      <c r="B4" s="58"/>
      <c r="C4" s="58"/>
    </row>
    <row r="5" spans="1:15" x14ac:dyDescent="0.3">
      <c r="F5" s="26"/>
      <c r="G5" s="30"/>
      <c r="H5" s="33"/>
    </row>
    <row r="6" spans="1:15" x14ac:dyDescent="0.3">
      <c r="B6" s="29" t="s">
        <v>30</v>
      </c>
      <c r="F6" s="26"/>
      <c r="G6" s="30"/>
      <c r="H6" s="33"/>
    </row>
    <row r="7" spans="1:15" x14ac:dyDescent="0.3">
      <c r="C7" s="29" t="s">
        <v>45</v>
      </c>
      <c r="F7" s="26"/>
      <c r="G7" s="30"/>
      <c r="H7" s="31" t="s">
        <v>58</v>
      </c>
    </row>
    <row r="8" spans="1:15" x14ac:dyDescent="0.3">
      <c r="D8" s="29" t="s">
        <v>31</v>
      </c>
      <c r="F8" s="26"/>
      <c r="G8" s="30"/>
      <c r="H8" s="32"/>
    </row>
    <row r="9" spans="1:15" x14ac:dyDescent="0.3">
      <c r="D9" s="29" t="s">
        <v>33</v>
      </c>
      <c r="F9" s="26"/>
      <c r="G9" s="32"/>
      <c r="H9" s="32"/>
    </row>
    <row r="10" spans="1:15" x14ac:dyDescent="0.3">
      <c r="E10" s="34"/>
      <c r="F10" s="35"/>
      <c r="G10" s="36"/>
      <c r="H10" s="37">
        <f>SUBTOTAL(9,H6:H9)</f>
        <v>0</v>
      </c>
    </row>
    <row r="11" spans="1:15" x14ac:dyDescent="0.3">
      <c r="F11" s="26"/>
      <c r="G11" s="30"/>
      <c r="H11" s="32">
        <f t="shared" ref="H11:H26" si="0">E11*G11</f>
        <v>0</v>
      </c>
    </row>
    <row r="12" spans="1:15" x14ac:dyDescent="0.3">
      <c r="B12" s="29" t="s">
        <v>35</v>
      </c>
      <c r="F12" s="26"/>
      <c r="G12" s="30"/>
      <c r="H12" s="32">
        <f t="shared" si="0"/>
        <v>0</v>
      </c>
    </row>
    <row r="13" spans="1:15" x14ac:dyDescent="0.3">
      <c r="C13" s="29" t="s">
        <v>44</v>
      </c>
      <c r="F13" s="26"/>
      <c r="G13" s="30"/>
      <c r="H13" s="32">
        <f t="shared" si="0"/>
        <v>0</v>
      </c>
    </row>
    <row r="14" spans="1:15" x14ac:dyDescent="0.3">
      <c r="D14" s="29" t="s">
        <v>60</v>
      </c>
      <c r="E14" s="29">
        <v>1</v>
      </c>
      <c r="F14" s="26" t="s">
        <v>36</v>
      </c>
      <c r="G14" s="30">
        <v>1500</v>
      </c>
      <c r="H14" s="32">
        <f t="shared" si="0"/>
        <v>1500</v>
      </c>
    </row>
    <row r="15" spans="1:15" x14ac:dyDescent="0.3">
      <c r="D15" s="3" t="s">
        <v>47</v>
      </c>
      <c r="F15" s="26"/>
      <c r="G15" s="30"/>
      <c r="H15" s="32">
        <f t="shared" si="0"/>
        <v>0</v>
      </c>
    </row>
    <row r="16" spans="1:15" x14ac:dyDescent="0.3">
      <c r="D16" s="38" t="s">
        <v>37</v>
      </c>
      <c r="E16" s="29">
        <v>1</v>
      </c>
      <c r="F16" s="26" t="s">
        <v>34</v>
      </c>
      <c r="G16" s="30">
        <v>250</v>
      </c>
      <c r="H16" s="32">
        <f t="shared" si="0"/>
        <v>250</v>
      </c>
    </row>
    <row r="17" spans="1:9" x14ac:dyDescent="0.3">
      <c r="D17" s="29" t="s">
        <v>31</v>
      </c>
      <c r="E17" s="29">
        <v>2</v>
      </c>
      <c r="F17" s="26" t="s">
        <v>32</v>
      </c>
      <c r="G17" s="30">
        <f>VLOOKUP($A$4,zone_lu,4)</f>
        <v>58.866228829999997</v>
      </c>
      <c r="H17" s="32">
        <f t="shared" si="0"/>
        <v>117.73245765999999</v>
      </c>
    </row>
    <row r="18" spans="1:9" x14ac:dyDescent="0.3">
      <c r="C18" s="25" t="s">
        <v>74</v>
      </c>
      <c r="F18" s="26"/>
      <c r="G18" s="30"/>
      <c r="H18" s="32">
        <f t="shared" si="0"/>
        <v>0</v>
      </c>
    </row>
    <row r="19" spans="1:9" x14ac:dyDescent="0.3">
      <c r="D19" s="25" t="s">
        <v>75</v>
      </c>
      <c r="E19" s="25">
        <v>1</v>
      </c>
      <c r="F19" s="26" t="s">
        <v>36</v>
      </c>
      <c r="G19" s="27">
        <v>125</v>
      </c>
      <c r="H19" s="28">
        <f t="shared" si="0"/>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0"/>
        <v>117.73245765999999</v>
      </c>
    </row>
    <row r="23" spans="1:9" x14ac:dyDescent="0.3">
      <c r="E23" s="34"/>
      <c r="F23" s="35"/>
      <c r="G23" s="36"/>
      <c r="H23" s="37">
        <f>SUBTOTAL(9,H12:H22)</f>
        <v>2110.4649153199998</v>
      </c>
    </row>
    <row r="24" spans="1:9" x14ac:dyDescent="0.3">
      <c r="E24" s="39"/>
      <c r="F24" s="40"/>
      <c r="G24" s="41"/>
      <c r="H24" s="42"/>
    </row>
    <row r="25" spans="1:9" x14ac:dyDescent="0.3">
      <c r="C25" s="29" t="s">
        <v>38</v>
      </c>
      <c r="E25" s="39"/>
      <c r="F25" s="40"/>
      <c r="G25" s="41"/>
      <c r="H25" s="42">
        <f>SUBTOTAL(9,H6:H24)</f>
        <v>2110.4649153199998</v>
      </c>
    </row>
    <row r="26" spans="1:9" x14ac:dyDescent="0.3">
      <c r="F26" s="26"/>
      <c r="G26" s="30"/>
      <c r="H26" s="32">
        <f t="shared" si="0"/>
        <v>0</v>
      </c>
    </row>
    <row r="27" spans="1:9" x14ac:dyDescent="0.3">
      <c r="B27" s="29" t="s">
        <v>62</v>
      </c>
      <c r="E27" s="43">
        <f>VLOOKUP($A$4,zone_lu,8)</f>
        <v>0.18</v>
      </c>
      <c r="F27" s="26"/>
      <c r="G27" s="30"/>
      <c r="H27" s="32">
        <f>ROUND(H25*E27,0)</f>
        <v>380</v>
      </c>
    </row>
    <row r="28" spans="1:9" x14ac:dyDescent="0.3">
      <c r="F28" s="26"/>
      <c r="G28" s="30"/>
      <c r="H28" s="32">
        <f t="shared" ref="H28:H30" si="1">E28*G28</f>
        <v>0</v>
      </c>
    </row>
    <row r="29" spans="1:9" ht="15" thickBot="1" x14ac:dyDescent="0.35">
      <c r="B29" s="44" t="s">
        <v>39</v>
      </c>
      <c r="C29" s="44"/>
      <c r="D29" s="44"/>
      <c r="E29" s="44"/>
      <c r="F29" s="45"/>
      <c r="G29" s="46"/>
      <c r="H29" s="47">
        <f>SUBTOTAL(9,H6:H28)</f>
        <v>2490.4649153199998</v>
      </c>
    </row>
    <row r="30" spans="1:9" ht="15" thickTop="1" x14ac:dyDescent="0.3">
      <c r="E30" s="43"/>
      <c r="F30" s="26"/>
      <c r="G30" s="30"/>
      <c r="H30" s="32">
        <f t="shared" si="1"/>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104"/>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26</v>
      </c>
    </row>
    <row r="4" spans="1:15" x14ac:dyDescent="0.3">
      <c r="A4" s="58">
        <v>3</v>
      </c>
      <c r="B4" s="58"/>
      <c r="C4" s="58"/>
    </row>
    <row r="5" spans="1:15" x14ac:dyDescent="0.3">
      <c r="F5" s="26"/>
      <c r="G5" s="30"/>
      <c r="H5" s="33"/>
    </row>
    <row r="6" spans="1:15" x14ac:dyDescent="0.3">
      <c r="B6" s="29" t="s">
        <v>30</v>
      </c>
      <c r="F6" s="26"/>
      <c r="G6" s="30"/>
      <c r="H6" s="33"/>
    </row>
    <row r="7" spans="1:15" x14ac:dyDescent="0.3">
      <c r="C7" s="29" t="s">
        <v>45</v>
      </c>
      <c r="F7" s="26"/>
      <c r="G7" s="30"/>
      <c r="H7" s="31" t="s">
        <v>58</v>
      </c>
    </row>
    <row r="8" spans="1:15" x14ac:dyDescent="0.3">
      <c r="D8" s="29" t="s">
        <v>31</v>
      </c>
      <c r="F8" s="26"/>
      <c r="G8" s="30"/>
      <c r="H8" s="32"/>
    </row>
    <row r="9" spans="1:15" x14ac:dyDescent="0.3">
      <c r="D9" s="29" t="s">
        <v>33</v>
      </c>
      <c r="F9" s="26"/>
      <c r="G9" s="32"/>
      <c r="H9" s="32"/>
    </row>
    <row r="10" spans="1:15" x14ac:dyDescent="0.3">
      <c r="E10" s="34"/>
      <c r="F10" s="35"/>
      <c r="G10" s="36"/>
      <c r="H10" s="37">
        <f>SUBTOTAL(9,H6:H9)</f>
        <v>0</v>
      </c>
    </row>
    <row r="11" spans="1:15" x14ac:dyDescent="0.3">
      <c r="F11" s="26"/>
      <c r="G11" s="30"/>
      <c r="H11" s="32">
        <f t="shared" ref="H11:H26" si="0">E11*G11</f>
        <v>0</v>
      </c>
    </row>
    <row r="12" spans="1:15" x14ac:dyDescent="0.3">
      <c r="B12" s="29" t="s">
        <v>35</v>
      </c>
      <c r="F12" s="26"/>
      <c r="G12" s="30"/>
      <c r="H12" s="32">
        <f t="shared" si="0"/>
        <v>0</v>
      </c>
    </row>
    <row r="13" spans="1:15" x14ac:dyDescent="0.3">
      <c r="C13" s="29" t="s">
        <v>44</v>
      </c>
      <c r="F13" s="26"/>
      <c r="G13" s="30"/>
      <c r="H13" s="32">
        <f t="shared" si="0"/>
        <v>0</v>
      </c>
    </row>
    <row r="14" spans="1:15" x14ac:dyDescent="0.3">
      <c r="D14" s="29" t="s">
        <v>60</v>
      </c>
      <c r="E14" s="29">
        <v>1</v>
      </c>
      <c r="F14" s="26" t="s">
        <v>36</v>
      </c>
      <c r="G14" s="30">
        <v>800</v>
      </c>
      <c r="H14" s="32">
        <f t="shared" si="0"/>
        <v>800</v>
      </c>
    </row>
    <row r="15" spans="1:15" x14ac:dyDescent="0.3">
      <c r="D15" s="3" t="s">
        <v>48</v>
      </c>
      <c r="F15" s="26"/>
      <c r="G15" s="30"/>
      <c r="H15" s="32">
        <f t="shared" si="0"/>
        <v>0</v>
      </c>
    </row>
    <row r="16" spans="1:15" x14ac:dyDescent="0.3">
      <c r="D16" s="38" t="s">
        <v>37</v>
      </c>
      <c r="E16" s="29">
        <v>1</v>
      </c>
      <c r="F16" s="26" t="s">
        <v>34</v>
      </c>
      <c r="G16" s="30">
        <v>250</v>
      </c>
      <c r="H16" s="32">
        <f t="shared" si="0"/>
        <v>250</v>
      </c>
    </row>
    <row r="17" spans="1:9" x14ac:dyDescent="0.3">
      <c r="D17" s="29" t="s">
        <v>31</v>
      </c>
      <c r="E17" s="29">
        <v>2</v>
      </c>
      <c r="F17" s="26" t="s">
        <v>32</v>
      </c>
      <c r="G17" s="30">
        <f>VLOOKUP($A$4,zone_lu,4)</f>
        <v>58.866228829999997</v>
      </c>
      <c r="H17" s="32">
        <f t="shared" si="0"/>
        <v>117.73245765999999</v>
      </c>
    </row>
    <row r="18" spans="1:9" x14ac:dyDescent="0.3">
      <c r="C18" s="25" t="s">
        <v>74</v>
      </c>
      <c r="F18" s="26"/>
      <c r="G18" s="30"/>
      <c r="H18" s="32">
        <f t="shared" si="0"/>
        <v>0</v>
      </c>
    </row>
    <row r="19" spans="1:9" x14ac:dyDescent="0.3">
      <c r="D19" s="25" t="s">
        <v>75</v>
      </c>
      <c r="E19" s="25">
        <v>1</v>
      </c>
      <c r="F19" s="26" t="s">
        <v>36</v>
      </c>
      <c r="G19" s="27">
        <v>125</v>
      </c>
      <c r="H19" s="28">
        <f t="shared" si="0"/>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0"/>
        <v>117.73245765999999</v>
      </c>
    </row>
    <row r="23" spans="1:9" x14ac:dyDescent="0.3">
      <c r="E23" s="34"/>
      <c r="F23" s="35"/>
      <c r="G23" s="36"/>
      <c r="H23" s="37">
        <f>SUBTOTAL(9,H12:H22)</f>
        <v>1410.4649153199998</v>
      </c>
    </row>
    <row r="24" spans="1:9" x14ac:dyDescent="0.3">
      <c r="E24" s="39"/>
      <c r="F24" s="40"/>
      <c r="G24" s="41"/>
      <c r="H24" s="42"/>
    </row>
    <row r="25" spans="1:9" x14ac:dyDescent="0.3">
      <c r="C25" s="29" t="s">
        <v>38</v>
      </c>
      <c r="E25" s="39"/>
      <c r="F25" s="40"/>
      <c r="G25" s="41"/>
      <c r="H25" s="42">
        <f>SUBTOTAL(9,H6:H24)</f>
        <v>1410.4649153199998</v>
      </c>
    </row>
    <row r="26" spans="1:9" x14ac:dyDescent="0.3">
      <c r="F26" s="26"/>
      <c r="G26" s="30"/>
      <c r="H26" s="32">
        <f t="shared" si="0"/>
        <v>0</v>
      </c>
    </row>
    <row r="27" spans="1:9" x14ac:dyDescent="0.3">
      <c r="B27" s="29" t="s">
        <v>62</v>
      </c>
      <c r="E27" s="43">
        <f>VLOOKUP($A$4,zone_lu,8)</f>
        <v>0.18</v>
      </c>
      <c r="F27" s="26"/>
      <c r="G27" s="30"/>
      <c r="H27" s="32">
        <f>ROUND(H25*E27,0)</f>
        <v>254</v>
      </c>
    </row>
    <row r="28" spans="1:9" x14ac:dyDescent="0.3">
      <c r="F28" s="26"/>
      <c r="G28" s="30"/>
      <c r="H28" s="32">
        <f t="shared" ref="H28:H30" si="1">E28*G28</f>
        <v>0</v>
      </c>
    </row>
    <row r="29" spans="1:9" ht="15" thickBot="1" x14ac:dyDescent="0.35">
      <c r="B29" s="44" t="s">
        <v>39</v>
      </c>
      <c r="C29" s="44"/>
      <c r="D29" s="44"/>
      <c r="E29" s="44"/>
      <c r="F29" s="45"/>
      <c r="G29" s="46"/>
      <c r="H29" s="47">
        <f>SUBTOTAL(9,H6:H28)</f>
        <v>1664.4649153199998</v>
      </c>
    </row>
    <row r="30" spans="1:9" ht="15" thickTop="1" x14ac:dyDescent="0.3">
      <c r="E30" s="43"/>
      <c r="F30" s="26"/>
      <c r="G30" s="30"/>
      <c r="H30" s="32">
        <f t="shared" si="1"/>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105"/>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Retrofit</v>
      </c>
    </row>
    <row r="2" spans="1:15" x14ac:dyDescent="0.3">
      <c r="A2" s="29" t="s">
        <v>3</v>
      </c>
    </row>
    <row r="3" spans="1:15" x14ac:dyDescent="0.3">
      <c r="A3" s="29" t="s">
        <v>27</v>
      </c>
    </row>
    <row r="4" spans="1:15" x14ac:dyDescent="0.3">
      <c r="A4" s="58">
        <v>3</v>
      </c>
      <c r="B4" s="58"/>
      <c r="C4" s="58"/>
    </row>
    <row r="5" spans="1:15" x14ac:dyDescent="0.3">
      <c r="F5" s="26"/>
      <c r="G5" s="30"/>
      <c r="H5" s="33"/>
    </row>
    <row r="6" spans="1:15" x14ac:dyDescent="0.3">
      <c r="B6" s="29" t="s">
        <v>30</v>
      </c>
      <c r="F6" s="26"/>
      <c r="G6" s="30"/>
      <c r="H6" s="33"/>
    </row>
    <row r="7" spans="1:15" x14ac:dyDescent="0.3">
      <c r="C7" s="29" t="s">
        <v>45</v>
      </c>
      <c r="F7" s="26"/>
      <c r="G7" s="30"/>
      <c r="H7" s="33"/>
    </row>
    <row r="8" spans="1:15" x14ac:dyDescent="0.3">
      <c r="D8" s="29" t="s">
        <v>31</v>
      </c>
      <c r="E8" s="29">
        <v>2</v>
      </c>
      <c r="F8" s="26" t="s">
        <v>32</v>
      </c>
      <c r="G8" s="30">
        <f>VLOOKUP($A$4,zone_lu,4)</f>
        <v>58.866228829999997</v>
      </c>
      <c r="H8" s="32">
        <f>E8*G8</f>
        <v>117.73245765999999</v>
      </c>
    </row>
    <row r="9" spans="1:15" x14ac:dyDescent="0.3">
      <c r="D9" s="29" t="s">
        <v>33</v>
      </c>
      <c r="E9" s="29">
        <v>1</v>
      </c>
      <c r="F9" s="26" t="s">
        <v>34</v>
      </c>
      <c r="G9" s="30">
        <v>50</v>
      </c>
      <c r="H9" s="32">
        <f t="shared" ref="H9" si="0">E9*G9</f>
        <v>50</v>
      </c>
    </row>
    <row r="10" spans="1:15" x14ac:dyDescent="0.3">
      <c r="E10" s="34"/>
      <c r="F10" s="35"/>
      <c r="G10" s="36"/>
      <c r="H10" s="37">
        <f>SUBTOTAL(9,H6:H9)</f>
        <v>167.73245765999999</v>
      </c>
    </row>
    <row r="11" spans="1:15" x14ac:dyDescent="0.3">
      <c r="F11" s="26"/>
      <c r="G11" s="30"/>
      <c r="H11" s="32">
        <f t="shared" ref="H11:H26" si="1">E11*G11</f>
        <v>0</v>
      </c>
    </row>
    <row r="12" spans="1:15" x14ac:dyDescent="0.3">
      <c r="B12" s="29" t="s">
        <v>35</v>
      </c>
      <c r="F12" s="26"/>
      <c r="G12" s="30"/>
      <c r="H12" s="32">
        <f t="shared" si="1"/>
        <v>0</v>
      </c>
    </row>
    <row r="13" spans="1:15" x14ac:dyDescent="0.3">
      <c r="C13" s="29" t="s">
        <v>44</v>
      </c>
      <c r="F13" s="26"/>
      <c r="G13" s="30"/>
      <c r="H13" s="32">
        <f t="shared" si="1"/>
        <v>0</v>
      </c>
    </row>
    <row r="14" spans="1:15" x14ac:dyDescent="0.3">
      <c r="D14" s="29" t="s">
        <v>60</v>
      </c>
      <c r="E14" s="29">
        <v>1</v>
      </c>
      <c r="F14" s="26" t="s">
        <v>36</v>
      </c>
      <c r="G14" s="30">
        <v>850</v>
      </c>
      <c r="H14" s="32">
        <f t="shared" si="1"/>
        <v>850</v>
      </c>
    </row>
    <row r="15" spans="1:15" x14ac:dyDescent="0.3">
      <c r="D15" s="3" t="s">
        <v>46</v>
      </c>
      <c r="F15" s="26"/>
      <c r="G15" s="30"/>
      <c r="H15" s="32">
        <f t="shared" si="1"/>
        <v>0</v>
      </c>
    </row>
    <row r="16" spans="1:15" x14ac:dyDescent="0.3">
      <c r="D16" s="38" t="s">
        <v>37</v>
      </c>
      <c r="E16" s="29">
        <v>1</v>
      </c>
      <c r="F16" s="26" t="s">
        <v>34</v>
      </c>
      <c r="G16" s="30">
        <v>250</v>
      </c>
      <c r="H16" s="32">
        <f t="shared" si="1"/>
        <v>250</v>
      </c>
    </row>
    <row r="17" spans="1:9" x14ac:dyDescent="0.3">
      <c r="D17" s="29" t="s">
        <v>31</v>
      </c>
      <c r="E17" s="29">
        <v>2</v>
      </c>
      <c r="F17" s="26" t="s">
        <v>32</v>
      </c>
      <c r="G17" s="30">
        <f>VLOOKUP($A$4,zone_lu,4)</f>
        <v>58.866228829999997</v>
      </c>
      <c r="H17" s="32">
        <f t="shared" si="1"/>
        <v>117.73245765999999</v>
      </c>
    </row>
    <row r="18" spans="1:9" x14ac:dyDescent="0.3">
      <c r="C18" s="25" t="s">
        <v>74</v>
      </c>
      <c r="F18" s="26"/>
      <c r="G18" s="30"/>
      <c r="H18" s="32">
        <f t="shared" si="1"/>
        <v>0</v>
      </c>
    </row>
    <row r="19" spans="1:9" x14ac:dyDescent="0.3">
      <c r="D19" s="25" t="s">
        <v>75</v>
      </c>
      <c r="F19" s="26"/>
      <c r="G19" s="30"/>
      <c r="H19" s="31" t="s">
        <v>28</v>
      </c>
    </row>
    <row r="20" spans="1:9" x14ac:dyDescent="0.3">
      <c r="D20" s="25" t="s">
        <v>76</v>
      </c>
      <c r="F20" s="26"/>
      <c r="G20" s="30"/>
      <c r="H20" s="31" t="s">
        <v>58</v>
      </c>
    </row>
    <row r="21" spans="1:9" x14ac:dyDescent="0.3">
      <c r="D21" s="25" t="s">
        <v>77</v>
      </c>
      <c r="F21" s="26"/>
      <c r="G21" s="30"/>
      <c r="H21" s="31" t="s">
        <v>28</v>
      </c>
    </row>
    <row r="22" spans="1:9" x14ac:dyDescent="0.3">
      <c r="D22" s="25" t="s">
        <v>31</v>
      </c>
      <c r="F22" s="26"/>
      <c r="G22" s="30"/>
      <c r="H22" s="31" t="s">
        <v>28</v>
      </c>
    </row>
    <row r="23" spans="1:9" x14ac:dyDescent="0.3">
      <c r="E23" s="34"/>
      <c r="F23" s="35"/>
      <c r="G23" s="36"/>
      <c r="H23" s="37">
        <f>SUBTOTAL(9,H12:H22)</f>
        <v>1217.7324576599999</v>
      </c>
    </row>
    <row r="24" spans="1:9" x14ac:dyDescent="0.3">
      <c r="E24" s="39"/>
      <c r="F24" s="40"/>
      <c r="G24" s="41"/>
      <c r="H24" s="42"/>
    </row>
    <row r="25" spans="1:9" x14ac:dyDescent="0.3">
      <c r="C25" s="29" t="s">
        <v>38</v>
      </c>
      <c r="E25" s="39"/>
      <c r="F25" s="40"/>
      <c r="G25" s="41"/>
      <c r="H25" s="42">
        <f>SUBTOTAL(9,H6:H24)</f>
        <v>1385.4649153199998</v>
      </c>
    </row>
    <row r="26" spans="1:9" x14ac:dyDescent="0.3">
      <c r="F26" s="26"/>
      <c r="G26" s="30"/>
      <c r="H26" s="32">
        <f t="shared" si="1"/>
        <v>0</v>
      </c>
    </row>
    <row r="27" spans="1:9" x14ac:dyDescent="0.3">
      <c r="B27" s="29" t="s">
        <v>62</v>
      </c>
      <c r="E27" s="43">
        <f>VLOOKUP($A$4,zone_lu,8)</f>
        <v>0.18</v>
      </c>
      <c r="F27" s="26"/>
      <c r="G27" s="30"/>
      <c r="H27" s="32">
        <f>ROUND(H25*E27,0)</f>
        <v>249</v>
      </c>
    </row>
    <row r="28" spans="1:9" x14ac:dyDescent="0.3">
      <c r="F28" s="26"/>
      <c r="G28" s="30"/>
      <c r="H28" s="32">
        <f t="shared" ref="H28:H30" si="2">E28*G28</f>
        <v>0</v>
      </c>
    </row>
    <row r="29" spans="1:9" ht="15" thickBot="1" x14ac:dyDescent="0.35">
      <c r="B29" s="44" t="s">
        <v>39</v>
      </c>
      <c r="C29" s="44"/>
      <c r="D29" s="44"/>
      <c r="E29" s="44"/>
      <c r="F29" s="45"/>
      <c r="G29" s="46"/>
      <c r="H29" s="47">
        <f>SUBTOTAL(9,H6:H28)</f>
        <v>1634.4649153199998</v>
      </c>
    </row>
    <row r="30" spans="1:9" ht="15" thickTop="1" x14ac:dyDescent="0.3">
      <c r="E30" s="43"/>
      <c r="F30" s="26"/>
      <c r="G30" s="30"/>
      <c r="H30" s="32">
        <f t="shared" si="2"/>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106"/>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Retrofit</v>
      </c>
    </row>
    <row r="2" spans="1:15" x14ac:dyDescent="0.3">
      <c r="A2" s="29" t="s">
        <v>3</v>
      </c>
    </row>
    <row r="3" spans="1:15" x14ac:dyDescent="0.3">
      <c r="A3" s="29" t="s">
        <v>26</v>
      </c>
    </row>
    <row r="4" spans="1:15" x14ac:dyDescent="0.3">
      <c r="A4" s="58">
        <v>3</v>
      </c>
      <c r="B4" s="58"/>
      <c r="C4" s="58"/>
    </row>
    <row r="5" spans="1:15" x14ac:dyDescent="0.3">
      <c r="F5" s="26"/>
      <c r="G5" s="30"/>
      <c r="H5" s="33"/>
    </row>
    <row r="6" spans="1:15" x14ac:dyDescent="0.3">
      <c r="B6" s="29" t="s">
        <v>30</v>
      </c>
      <c r="F6" s="26"/>
      <c r="G6" s="30"/>
      <c r="H6" s="33"/>
    </row>
    <row r="7" spans="1:15" x14ac:dyDescent="0.3">
      <c r="C7" s="29" t="s">
        <v>45</v>
      </c>
      <c r="F7" s="26"/>
      <c r="G7" s="30"/>
      <c r="H7" s="33"/>
    </row>
    <row r="8" spans="1:15" x14ac:dyDescent="0.3">
      <c r="D8" s="29" t="s">
        <v>31</v>
      </c>
      <c r="E8" s="29">
        <v>2</v>
      </c>
      <c r="F8" s="26" t="s">
        <v>32</v>
      </c>
      <c r="G8" s="30">
        <f>VLOOKUP($A$4,zone_lu,4)</f>
        <v>58.866228829999997</v>
      </c>
      <c r="H8" s="32">
        <f>E8*G8</f>
        <v>117.73245765999999</v>
      </c>
    </row>
    <row r="9" spans="1:15" x14ac:dyDescent="0.3">
      <c r="D9" s="29" t="s">
        <v>33</v>
      </c>
      <c r="E9" s="29">
        <v>1</v>
      </c>
      <c r="F9" s="26" t="s">
        <v>34</v>
      </c>
      <c r="G9" s="30">
        <v>50</v>
      </c>
      <c r="H9" s="32">
        <f t="shared" ref="H9" si="0">E9*G9</f>
        <v>50</v>
      </c>
    </row>
    <row r="10" spans="1:15" x14ac:dyDescent="0.3">
      <c r="E10" s="34"/>
      <c r="F10" s="35"/>
      <c r="G10" s="36"/>
      <c r="H10" s="37">
        <f>SUBTOTAL(9,H6:H9)</f>
        <v>167.73245765999999</v>
      </c>
    </row>
    <row r="11" spans="1:15" x14ac:dyDescent="0.3">
      <c r="F11" s="26"/>
      <c r="G11" s="30"/>
      <c r="H11" s="32">
        <f t="shared" ref="H11:H26" si="1">E11*G11</f>
        <v>0</v>
      </c>
    </row>
    <row r="12" spans="1:15" x14ac:dyDescent="0.3">
      <c r="B12" s="29" t="s">
        <v>35</v>
      </c>
      <c r="F12" s="26"/>
      <c r="G12" s="30"/>
      <c r="H12" s="32">
        <f t="shared" si="1"/>
        <v>0</v>
      </c>
    </row>
    <row r="13" spans="1:15" x14ac:dyDescent="0.3">
      <c r="C13" s="29" t="s">
        <v>44</v>
      </c>
      <c r="F13" s="26"/>
      <c r="G13" s="30"/>
      <c r="H13" s="32">
        <f t="shared" si="1"/>
        <v>0</v>
      </c>
    </row>
    <row r="14" spans="1:15" x14ac:dyDescent="0.3">
      <c r="D14" s="29" t="s">
        <v>60</v>
      </c>
      <c r="E14" s="29">
        <v>1</v>
      </c>
      <c r="F14" s="26" t="s">
        <v>36</v>
      </c>
      <c r="G14" s="30">
        <v>1500</v>
      </c>
      <c r="H14" s="32">
        <f t="shared" si="1"/>
        <v>1500</v>
      </c>
    </row>
    <row r="15" spans="1:15" x14ac:dyDescent="0.3">
      <c r="D15" s="3" t="s">
        <v>47</v>
      </c>
      <c r="F15" s="26"/>
      <c r="G15" s="30"/>
      <c r="H15" s="32">
        <f t="shared" si="1"/>
        <v>0</v>
      </c>
    </row>
    <row r="16" spans="1:15" x14ac:dyDescent="0.3">
      <c r="D16" s="38" t="s">
        <v>37</v>
      </c>
      <c r="E16" s="29">
        <v>1</v>
      </c>
      <c r="F16" s="26" t="s">
        <v>34</v>
      </c>
      <c r="G16" s="30">
        <v>250</v>
      </c>
      <c r="H16" s="32">
        <f t="shared" si="1"/>
        <v>250</v>
      </c>
    </row>
    <row r="17" spans="1:9" x14ac:dyDescent="0.3">
      <c r="D17" s="29" t="s">
        <v>31</v>
      </c>
      <c r="E17" s="29">
        <v>2</v>
      </c>
      <c r="F17" s="26" t="s">
        <v>32</v>
      </c>
      <c r="G17" s="30">
        <f>VLOOKUP($A$4,zone_lu,4)</f>
        <v>58.866228829999997</v>
      </c>
      <c r="H17" s="32">
        <f t="shared" si="1"/>
        <v>117.73245765999999</v>
      </c>
    </row>
    <row r="18" spans="1:9" x14ac:dyDescent="0.3">
      <c r="C18" s="25" t="s">
        <v>74</v>
      </c>
      <c r="F18" s="26"/>
      <c r="G18" s="30"/>
      <c r="H18" s="32">
        <f t="shared" si="1"/>
        <v>0</v>
      </c>
    </row>
    <row r="19" spans="1:9" x14ac:dyDescent="0.3">
      <c r="D19" s="25" t="s">
        <v>75</v>
      </c>
      <c r="E19" s="25">
        <v>1</v>
      </c>
      <c r="F19" s="26" t="s">
        <v>36</v>
      </c>
      <c r="G19" s="27">
        <v>125</v>
      </c>
      <c r="H19" s="28">
        <f t="shared" si="1"/>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1"/>
        <v>117.73245765999999</v>
      </c>
    </row>
    <row r="23" spans="1:9" x14ac:dyDescent="0.3">
      <c r="E23" s="34"/>
      <c r="F23" s="35"/>
      <c r="G23" s="36"/>
      <c r="H23" s="37">
        <f>SUBTOTAL(9,H12:H22)</f>
        <v>2110.4649153199998</v>
      </c>
    </row>
    <row r="24" spans="1:9" x14ac:dyDescent="0.3">
      <c r="E24" s="39"/>
      <c r="F24" s="40"/>
      <c r="G24" s="41"/>
      <c r="H24" s="42"/>
    </row>
    <row r="25" spans="1:9" x14ac:dyDescent="0.3">
      <c r="C25" s="29" t="s">
        <v>38</v>
      </c>
      <c r="E25" s="39"/>
      <c r="F25" s="40"/>
      <c r="G25" s="41"/>
      <c r="H25" s="42">
        <f>SUBTOTAL(9,H6:H24)</f>
        <v>2278.1973729799997</v>
      </c>
    </row>
    <row r="26" spans="1:9" x14ac:dyDescent="0.3">
      <c r="F26" s="26"/>
      <c r="G26" s="30"/>
      <c r="H26" s="32">
        <f t="shared" si="1"/>
        <v>0</v>
      </c>
    </row>
    <row r="27" spans="1:9" x14ac:dyDescent="0.3">
      <c r="B27" s="29" t="s">
        <v>62</v>
      </c>
      <c r="E27" s="43">
        <f>VLOOKUP($A$4,zone_lu,8)</f>
        <v>0.18</v>
      </c>
      <c r="F27" s="26"/>
      <c r="G27" s="30"/>
      <c r="H27" s="32">
        <f>ROUND(H25*E27,0)</f>
        <v>410</v>
      </c>
    </row>
    <row r="28" spans="1:9" x14ac:dyDescent="0.3">
      <c r="F28" s="26"/>
      <c r="G28" s="30"/>
      <c r="H28" s="32">
        <f t="shared" ref="H28:H30" si="2">E28*G28</f>
        <v>0</v>
      </c>
    </row>
    <row r="29" spans="1:9" ht="15" thickBot="1" x14ac:dyDescent="0.35">
      <c r="B29" s="44" t="s">
        <v>39</v>
      </c>
      <c r="C29" s="44"/>
      <c r="D29" s="44"/>
      <c r="E29" s="44"/>
      <c r="F29" s="45"/>
      <c r="G29" s="46"/>
      <c r="H29" s="47">
        <f>SUBTOTAL(9,H6:H28)</f>
        <v>2688.1973729799997</v>
      </c>
    </row>
    <row r="30" spans="1:9" ht="15" thickTop="1" x14ac:dyDescent="0.3">
      <c r="E30" s="43"/>
      <c r="F30" s="26"/>
      <c r="G30" s="30"/>
      <c r="H30" s="32">
        <f t="shared" si="2"/>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107"/>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Retrofit</v>
      </c>
    </row>
    <row r="2" spans="1:15" x14ac:dyDescent="0.3">
      <c r="A2" s="29" t="s">
        <v>3</v>
      </c>
    </row>
    <row r="3" spans="1:15" x14ac:dyDescent="0.3">
      <c r="A3" s="29" t="s">
        <v>26</v>
      </c>
    </row>
    <row r="4" spans="1:15" x14ac:dyDescent="0.3">
      <c r="A4" s="58">
        <v>3</v>
      </c>
      <c r="B4" s="58"/>
      <c r="C4" s="58"/>
    </row>
    <row r="5" spans="1:15" x14ac:dyDescent="0.3">
      <c r="F5" s="26"/>
      <c r="G5" s="30"/>
      <c r="H5" s="33"/>
    </row>
    <row r="6" spans="1:15" x14ac:dyDescent="0.3">
      <c r="B6" s="29" t="s">
        <v>30</v>
      </c>
      <c r="F6" s="26"/>
      <c r="G6" s="30"/>
      <c r="H6" s="33"/>
    </row>
    <row r="7" spans="1:15" x14ac:dyDescent="0.3">
      <c r="C7" s="29" t="s">
        <v>45</v>
      </c>
      <c r="F7" s="26"/>
      <c r="G7" s="30"/>
      <c r="H7" s="33"/>
    </row>
    <row r="8" spans="1:15" x14ac:dyDescent="0.3">
      <c r="D8" s="29" t="s">
        <v>31</v>
      </c>
      <c r="E8" s="29">
        <v>2</v>
      </c>
      <c r="F8" s="26" t="s">
        <v>32</v>
      </c>
      <c r="G8" s="30">
        <f>VLOOKUP($A$4,zone_lu,4)</f>
        <v>58.866228829999997</v>
      </c>
      <c r="H8" s="32">
        <f>E8*G8</f>
        <v>117.73245765999999</v>
      </c>
    </row>
    <row r="9" spans="1:15" x14ac:dyDescent="0.3">
      <c r="D9" s="29" t="s">
        <v>33</v>
      </c>
      <c r="E9" s="29">
        <v>1</v>
      </c>
      <c r="F9" s="26" t="s">
        <v>34</v>
      </c>
      <c r="G9" s="30">
        <v>50</v>
      </c>
      <c r="H9" s="32">
        <f t="shared" ref="H9" si="0">E9*G9</f>
        <v>50</v>
      </c>
    </row>
    <row r="10" spans="1:15" x14ac:dyDescent="0.3">
      <c r="E10" s="34"/>
      <c r="F10" s="35"/>
      <c r="G10" s="36"/>
      <c r="H10" s="37">
        <f>SUBTOTAL(9,H6:H9)</f>
        <v>167.73245765999999</v>
      </c>
    </row>
    <row r="11" spans="1:15" x14ac:dyDescent="0.3">
      <c r="F11" s="26"/>
      <c r="G11" s="30"/>
      <c r="H11" s="32">
        <f t="shared" ref="H11:H26" si="1">E11*G11</f>
        <v>0</v>
      </c>
    </row>
    <row r="12" spans="1:15" x14ac:dyDescent="0.3">
      <c r="B12" s="29" t="s">
        <v>35</v>
      </c>
      <c r="F12" s="26"/>
      <c r="G12" s="30"/>
      <c r="H12" s="32">
        <f t="shared" si="1"/>
        <v>0</v>
      </c>
    </row>
    <row r="13" spans="1:15" x14ac:dyDescent="0.3">
      <c r="C13" s="29" t="s">
        <v>44</v>
      </c>
      <c r="F13" s="26"/>
      <c r="G13" s="30"/>
      <c r="H13" s="32">
        <f t="shared" si="1"/>
        <v>0</v>
      </c>
    </row>
    <row r="14" spans="1:15" x14ac:dyDescent="0.3">
      <c r="D14" s="29" t="s">
        <v>60</v>
      </c>
      <c r="E14" s="29">
        <v>1</v>
      </c>
      <c r="F14" s="26" t="s">
        <v>36</v>
      </c>
      <c r="G14" s="30">
        <v>800</v>
      </c>
      <c r="H14" s="32">
        <f t="shared" si="1"/>
        <v>800</v>
      </c>
    </row>
    <row r="15" spans="1:15" x14ac:dyDescent="0.3">
      <c r="D15" s="3" t="s">
        <v>48</v>
      </c>
      <c r="F15" s="26"/>
      <c r="G15" s="30"/>
      <c r="H15" s="32">
        <f t="shared" si="1"/>
        <v>0</v>
      </c>
    </row>
    <row r="16" spans="1:15" x14ac:dyDescent="0.3">
      <c r="D16" s="38" t="s">
        <v>37</v>
      </c>
      <c r="E16" s="29">
        <v>1</v>
      </c>
      <c r="F16" s="26" t="s">
        <v>34</v>
      </c>
      <c r="G16" s="30">
        <v>250</v>
      </c>
      <c r="H16" s="32">
        <f t="shared" si="1"/>
        <v>250</v>
      </c>
    </row>
    <row r="17" spans="1:9" x14ac:dyDescent="0.3">
      <c r="D17" s="29" t="s">
        <v>31</v>
      </c>
      <c r="E17" s="29">
        <v>2</v>
      </c>
      <c r="F17" s="26" t="s">
        <v>32</v>
      </c>
      <c r="G17" s="30">
        <f>VLOOKUP($A$4,zone_lu,4)</f>
        <v>58.866228829999997</v>
      </c>
      <c r="H17" s="32">
        <f t="shared" si="1"/>
        <v>117.73245765999999</v>
      </c>
    </row>
    <row r="18" spans="1:9" x14ac:dyDescent="0.3">
      <c r="C18" s="25" t="s">
        <v>74</v>
      </c>
      <c r="F18" s="26"/>
      <c r="G18" s="30"/>
      <c r="H18" s="32">
        <f t="shared" si="1"/>
        <v>0</v>
      </c>
    </row>
    <row r="19" spans="1:9" x14ac:dyDescent="0.3">
      <c r="D19" s="25" t="s">
        <v>75</v>
      </c>
      <c r="E19" s="25">
        <v>1</v>
      </c>
      <c r="F19" s="26" t="s">
        <v>36</v>
      </c>
      <c r="G19" s="27">
        <v>125</v>
      </c>
      <c r="H19" s="28">
        <f t="shared" si="1"/>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1"/>
        <v>117.73245765999999</v>
      </c>
    </row>
    <row r="23" spans="1:9" x14ac:dyDescent="0.3">
      <c r="E23" s="34"/>
      <c r="F23" s="35"/>
      <c r="G23" s="36"/>
      <c r="H23" s="37">
        <f>SUBTOTAL(9,H12:H22)</f>
        <v>1410.4649153199998</v>
      </c>
    </row>
    <row r="24" spans="1:9" x14ac:dyDescent="0.3">
      <c r="E24" s="39"/>
      <c r="F24" s="40"/>
      <c r="G24" s="41"/>
      <c r="H24" s="42"/>
    </row>
    <row r="25" spans="1:9" x14ac:dyDescent="0.3">
      <c r="C25" s="29" t="s">
        <v>38</v>
      </c>
      <c r="E25" s="39"/>
      <c r="F25" s="40"/>
      <c r="G25" s="41"/>
      <c r="H25" s="42">
        <f>SUBTOTAL(9,H6:H24)</f>
        <v>1578.1973729799997</v>
      </c>
    </row>
    <row r="26" spans="1:9" x14ac:dyDescent="0.3">
      <c r="F26" s="26"/>
      <c r="G26" s="30"/>
      <c r="H26" s="32">
        <f t="shared" si="1"/>
        <v>0</v>
      </c>
    </row>
    <row r="27" spans="1:9" x14ac:dyDescent="0.3">
      <c r="B27" s="29" t="s">
        <v>62</v>
      </c>
      <c r="E27" s="43">
        <f>VLOOKUP($A$4,zone_lu,8)</f>
        <v>0.18</v>
      </c>
      <c r="F27" s="26"/>
      <c r="G27" s="30"/>
      <c r="H27" s="32">
        <f>ROUND(H25*E27,0)</f>
        <v>284</v>
      </c>
    </row>
    <row r="28" spans="1:9" x14ac:dyDescent="0.3">
      <c r="F28" s="26"/>
      <c r="G28" s="30"/>
      <c r="H28" s="32">
        <f t="shared" ref="H28:H30" si="2">E28*G28</f>
        <v>0</v>
      </c>
    </row>
    <row r="29" spans="1:9" ht="15" thickBot="1" x14ac:dyDescent="0.35">
      <c r="B29" s="44" t="s">
        <v>39</v>
      </c>
      <c r="C29" s="44"/>
      <c r="D29" s="44"/>
      <c r="E29" s="44"/>
      <c r="F29" s="45"/>
      <c r="G29" s="46"/>
      <c r="H29" s="47">
        <f>SUBTOTAL(9,H6:H28)</f>
        <v>1862.1973729799997</v>
      </c>
    </row>
    <row r="30" spans="1:9" ht="15" thickTop="1" x14ac:dyDescent="0.3">
      <c r="E30" s="43"/>
      <c r="F30" s="26"/>
      <c r="G30" s="30"/>
      <c r="H30" s="32">
        <f t="shared" si="2"/>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34"/>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4</v>
      </c>
      <c r="B4" s="58"/>
      <c r="C4" s="58"/>
    </row>
    <row r="5" spans="1:15" x14ac:dyDescent="0.3">
      <c r="F5" s="26"/>
      <c r="G5" s="30"/>
      <c r="H5" s="33"/>
    </row>
    <row r="6" spans="1:15" x14ac:dyDescent="0.3">
      <c r="B6" s="29" t="s">
        <v>30</v>
      </c>
      <c r="F6" s="26"/>
      <c r="G6" s="30"/>
      <c r="H6" s="33"/>
    </row>
    <row r="7" spans="1:15" x14ac:dyDescent="0.3">
      <c r="C7" s="29" t="s">
        <v>45</v>
      </c>
      <c r="F7" s="26"/>
      <c r="G7" s="30"/>
      <c r="H7" s="31" t="s">
        <v>58</v>
      </c>
    </row>
    <row r="8" spans="1:15" x14ac:dyDescent="0.3">
      <c r="D8" s="29" t="s">
        <v>31</v>
      </c>
      <c r="F8" s="26"/>
      <c r="G8" s="30"/>
      <c r="H8" s="32"/>
    </row>
    <row r="9" spans="1:15" x14ac:dyDescent="0.3">
      <c r="D9" s="29" t="s">
        <v>33</v>
      </c>
      <c r="F9" s="26"/>
      <c r="G9" s="32"/>
      <c r="H9" s="32"/>
    </row>
    <row r="10" spans="1:15" x14ac:dyDescent="0.3">
      <c r="E10" s="34"/>
      <c r="F10" s="35"/>
      <c r="G10" s="36"/>
      <c r="H10" s="37">
        <f>SUBTOTAL(9,H6:H9)</f>
        <v>0</v>
      </c>
    </row>
    <row r="11" spans="1:15" x14ac:dyDescent="0.3">
      <c r="F11" s="26"/>
      <c r="G11" s="30"/>
      <c r="H11" s="32">
        <f t="shared" ref="H11:H26" si="0">E11*G11</f>
        <v>0</v>
      </c>
    </row>
    <row r="12" spans="1:15" x14ac:dyDescent="0.3">
      <c r="B12" s="29" t="s">
        <v>35</v>
      </c>
      <c r="F12" s="26"/>
      <c r="G12" s="30"/>
      <c r="H12" s="32">
        <f t="shared" si="0"/>
        <v>0</v>
      </c>
    </row>
    <row r="13" spans="1:15" x14ac:dyDescent="0.3">
      <c r="C13" s="29" t="s">
        <v>44</v>
      </c>
      <c r="F13" s="26"/>
      <c r="G13" s="30"/>
      <c r="H13" s="32">
        <f t="shared" si="0"/>
        <v>0</v>
      </c>
    </row>
    <row r="14" spans="1:15" x14ac:dyDescent="0.3">
      <c r="D14" s="29" t="s">
        <v>60</v>
      </c>
      <c r="E14" s="29">
        <v>1</v>
      </c>
      <c r="F14" s="26" t="s">
        <v>36</v>
      </c>
      <c r="G14" s="30">
        <v>850</v>
      </c>
      <c r="H14" s="32">
        <f t="shared" si="0"/>
        <v>850</v>
      </c>
    </row>
    <row r="15" spans="1:15" x14ac:dyDescent="0.3">
      <c r="D15" s="3" t="s">
        <v>46</v>
      </c>
      <c r="F15" s="26"/>
      <c r="G15" s="30"/>
      <c r="H15" s="32">
        <f t="shared" si="0"/>
        <v>0</v>
      </c>
    </row>
    <row r="16" spans="1:15" x14ac:dyDescent="0.3">
      <c r="D16" s="38" t="s">
        <v>37</v>
      </c>
      <c r="E16" s="29">
        <v>1</v>
      </c>
      <c r="F16" s="26" t="s">
        <v>34</v>
      </c>
      <c r="G16" s="30">
        <v>250</v>
      </c>
      <c r="H16" s="32">
        <f t="shared" si="0"/>
        <v>250</v>
      </c>
    </row>
    <row r="17" spans="1:9" x14ac:dyDescent="0.3">
      <c r="D17" s="29" t="s">
        <v>31</v>
      </c>
      <c r="E17" s="29">
        <v>2</v>
      </c>
      <c r="F17" s="26" t="s">
        <v>32</v>
      </c>
      <c r="G17" s="30">
        <f>VLOOKUP($A$4,zone_lu,4)</f>
        <v>58.866228829999997</v>
      </c>
      <c r="H17" s="32">
        <f t="shared" si="0"/>
        <v>117.73245765999999</v>
      </c>
    </row>
    <row r="18" spans="1:9" x14ac:dyDescent="0.3">
      <c r="C18" s="25" t="s">
        <v>74</v>
      </c>
      <c r="F18" s="26"/>
      <c r="G18" s="30"/>
      <c r="H18" s="32">
        <f t="shared" si="0"/>
        <v>0</v>
      </c>
    </row>
    <row r="19" spans="1:9" x14ac:dyDescent="0.3">
      <c r="D19" s="25" t="s">
        <v>75</v>
      </c>
      <c r="E19" s="25">
        <v>1</v>
      </c>
      <c r="F19" s="26" t="s">
        <v>36</v>
      </c>
      <c r="G19" s="27">
        <v>75</v>
      </c>
      <c r="H19" s="28">
        <f t="shared" si="0"/>
        <v>75</v>
      </c>
    </row>
    <row r="20" spans="1:9" x14ac:dyDescent="0.3">
      <c r="D20" s="25" t="s">
        <v>76</v>
      </c>
      <c r="F20" s="26"/>
      <c r="G20" s="30"/>
      <c r="H20" s="31" t="s">
        <v>58</v>
      </c>
    </row>
    <row r="21" spans="1:9" x14ac:dyDescent="0.3">
      <c r="D21" s="25" t="s">
        <v>77</v>
      </c>
      <c r="E21" s="25">
        <v>20</v>
      </c>
      <c r="F21" s="26" t="s">
        <v>78</v>
      </c>
      <c r="G21" s="27">
        <v>3</v>
      </c>
      <c r="H21" s="28">
        <f t="shared" si="0"/>
        <v>60</v>
      </c>
    </row>
    <row r="22" spans="1:9" x14ac:dyDescent="0.3">
      <c r="D22" s="25" t="s">
        <v>31</v>
      </c>
      <c r="E22" s="29">
        <v>4</v>
      </c>
      <c r="F22" s="26" t="s">
        <v>32</v>
      </c>
      <c r="G22" s="30">
        <f>VLOOKUP($A$4,zone_lu,4)</f>
        <v>58.866228829999997</v>
      </c>
      <c r="H22" s="32">
        <f t="shared" si="0"/>
        <v>235.46491531999999</v>
      </c>
    </row>
    <row r="23" spans="1:9" x14ac:dyDescent="0.3">
      <c r="E23" s="34"/>
      <c r="F23" s="35"/>
      <c r="G23" s="36"/>
      <c r="H23" s="37">
        <f>SUBTOTAL(9,H12:H22)</f>
        <v>1588.19737298</v>
      </c>
    </row>
    <row r="24" spans="1:9" x14ac:dyDescent="0.3">
      <c r="E24" s="39"/>
      <c r="F24" s="40"/>
      <c r="G24" s="41"/>
      <c r="H24" s="42"/>
    </row>
    <row r="25" spans="1:9" x14ac:dyDescent="0.3">
      <c r="C25" s="29" t="s">
        <v>38</v>
      </c>
      <c r="E25" s="39"/>
      <c r="F25" s="40"/>
      <c r="G25" s="41"/>
      <c r="H25" s="42">
        <f>SUBTOTAL(9,H6:H24)</f>
        <v>1588.19737298</v>
      </c>
    </row>
    <row r="26" spans="1:9" x14ac:dyDescent="0.3">
      <c r="F26" s="26"/>
      <c r="G26" s="30"/>
      <c r="H26" s="32">
        <f t="shared" si="0"/>
        <v>0</v>
      </c>
    </row>
    <row r="27" spans="1:9" x14ac:dyDescent="0.3">
      <c r="B27" s="29" t="s">
        <v>62</v>
      </c>
      <c r="E27" s="43">
        <f>VLOOKUP($A$4,zone_lu,8)</f>
        <v>0.18</v>
      </c>
      <c r="F27" s="26"/>
      <c r="G27" s="30"/>
      <c r="H27" s="32">
        <f>ROUND(H25*E27,0)</f>
        <v>286</v>
      </c>
    </row>
    <row r="28" spans="1:9" x14ac:dyDescent="0.3">
      <c r="F28" s="26"/>
      <c r="G28" s="30"/>
      <c r="H28" s="32">
        <f t="shared" ref="H28:H30" si="1">E28*G28</f>
        <v>0</v>
      </c>
    </row>
    <row r="29" spans="1:9" ht="15" thickBot="1" x14ac:dyDescent="0.35">
      <c r="B29" s="44" t="s">
        <v>39</v>
      </c>
      <c r="C29" s="44"/>
      <c r="D29" s="44"/>
      <c r="E29" s="44"/>
      <c r="F29" s="45"/>
      <c r="G29" s="46"/>
      <c r="H29" s="47">
        <f>SUBTOTAL(9,H6:H28)</f>
        <v>1874.19737298</v>
      </c>
    </row>
    <row r="30" spans="1:9" ht="15" thickTop="1" x14ac:dyDescent="0.3">
      <c r="E30" s="43"/>
      <c r="F30" s="26"/>
      <c r="G30" s="30"/>
      <c r="H30" s="32">
        <f t="shared" si="1"/>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35"/>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26</v>
      </c>
    </row>
    <row r="4" spans="1:15" x14ac:dyDescent="0.3">
      <c r="A4" s="58">
        <v>4</v>
      </c>
      <c r="B4" s="58"/>
      <c r="C4" s="58"/>
    </row>
    <row r="5" spans="1:15" x14ac:dyDescent="0.3">
      <c r="F5" s="26"/>
      <c r="G5" s="30"/>
      <c r="H5" s="33"/>
    </row>
    <row r="6" spans="1:15" x14ac:dyDescent="0.3">
      <c r="B6" s="29" t="s">
        <v>30</v>
      </c>
      <c r="F6" s="26"/>
      <c r="G6" s="30"/>
      <c r="H6" s="33"/>
    </row>
    <row r="7" spans="1:15" x14ac:dyDescent="0.3">
      <c r="C7" s="29" t="s">
        <v>45</v>
      </c>
      <c r="F7" s="26"/>
      <c r="G7" s="30"/>
      <c r="H7" s="31" t="s">
        <v>58</v>
      </c>
    </row>
    <row r="8" spans="1:15" x14ac:dyDescent="0.3">
      <c r="D8" s="29" t="s">
        <v>31</v>
      </c>
      <c r="F8" s="26"/>
      <c r="G8" s="30"/>
      <c r="H8" s="32"/>
    </row>
    <row r="9" spans="1:15" x14ac:dyDescent="0.3">
      <c r="D9" s="29" t="s">
        <v>33</v>
      </c>
      <c r="F9" s="26"/>
      <c r="G9" s="32"/>
      <c r="H9" s="32"/>
    </row>
    <row r="10" spans="1:15" x14ac:dyDescent="0.3">
      <c r="E10" s="34"/>
      <c r="F10" s="35"/>
      <c r="G10" s="36"/>
      <c r="H10" s="37">
        <f>SUBTOTAL(9,H6:H9)</f>
        <v>0</v>
      </c>
    </row>
    <row r="11" spans="1:15" x14ac:dyDescent="0.3">
      <c r="F11" s="26"/>
      <c r="G11" s="30"/>
      <c r="H11" s="32">
        <f t="shared" ref="H11:H26" si="0">E11*G11</f>
        <v>0</v>
      </c>
    </row>
    <row r="12" spans="1:15" x14ac:dyDescent="0.3">
      <c r="B12" s="29" t="s">
        <v>35</v>
      </c>
      <c r="F12" s="26"/>
      <c r="G12" s="30"/>
      <c r="H12" s="32">
        <f t="shared" si="0"/>
        <v>0</v>
      </c>
    </row>
    <row r="13" spans="1:15" x14ac:dyDescent="0.3">
      <c r="C13" s="29" t="s">
        <v>44</v>
      </c>
      <c r="F13" s="26"/>
      <c r="G13" s="30"/>
      <c r="H13" s="32">
        <f t="shared" si="0"/>
        <v>0</v>
      </c>
    </row>
    <row r="14" spans="1:15" x14ac:dyDescent="0.3">
      <c r="D14" s="29" t="s">
        <v>60</v>
      </c>
      <c r="E14" s="29">
        <v>1</v>
      </c>
      <c r="F14" s="26" t="s">
        <v>36</v>
      </c>
      <c r="G14" s="30">
        <v>1500</v>
      </c>
      <c r="H14" s="32">
        <f t="shared" si="0"/>
        <v>1500</v>
      </c>
    </row>
    <row r="15" spans="1:15" x14ac:dyDescent="0.3">
      <c r="D15" s="3" t="s">
        <v>47</v>
      </c>
      <c r="F15" s="26"/>
      <c r="G15" s="30"/>
      <c r="H15" s="32">
        <f t="shared" si="0"/>
        <v>0</v>
      </c>
    </row>
    <row r="16" spans="1:15" x14ac:dyDescent="0.3">
      <c r="D16" s="38" t="s">
        <v>37</v>
      </c>
      <c r="E16" s="29">
        <v>1</v>
      </c>
      <c r="F16" s="26" t="s">
        <v>34</v>
      </c>
      <c r="G16" s="30">
        <v>250</v>
      </c>
      <c r="H16" s="32">
        <f t="shared" si="0"/>
        <v>250</v>
      </c>
    </row>
    <row r="17" spans="1:9" x14ac:dyDescent="0.3">
      <c r="D17" s="29" t="s">
        <v>31</v>
      </c>
      <c r="E17" s="29">
        <v>2</v>
      </c>
      <c r="F17" s="26" t="s">
        <v>32</v>
      </c>
      <c r="G17" s="30">
        <f>VLOOKUP($A$4,zone_lu,4)</f>
        <v>58.866228829999997</v>
      </c>
      <c r="H17" s="32">
        <f t="shared" si="0"/>
        <v>117.73245765999999</v>
      </c>
    </row>
    <row r="18" spans="1:9" x14ac:dyDescent="0.3">
      <c r="C18" s="25" t="s">
        <v>74</v>
      </c>
      <c r="F18" s="26"/>
      <c r="G18" s="30"/>
      <c r="H18" s="32">
        <f t="shared" si="0"/>
        <v>0</v>
      </c>
    </row>
    <row r="19" spans="1:9" x14ac:dyDescent="0.3">
      <c r="D19" s="25" t="s">
        <v>75</v>
      </c>
      <c r="E19" s="25">
        <v>1</v>
      </c>
      <c r="F19" s="26" t="s">
        <v>36</v>
      </c>
      <c r="G19" s="27">
        <v>125</v>
      </c>
      <c r="H19" s="28">
        <f t="shared" si="0"/>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0"/>
        <v>117.73245765999999</v>
      </c>
    </row>
    <row r="23" spans="1:9" x14ac:dyDescent="0.3">
      <c r="E23" s="34"/>
      <c r="F23" s="35"/>
      <c r="G23" s="36"/>
      <c r="H23" s="37">
        <f>SUBTOTAL(9,H12:H22)</f>
        <v>2110.4649153199998</v>
      </c>
    </row>
    <row r="24" spans="1:9" x14ac:dyDescent="0.3">
      <c r="E24" s="39"/>
      <c r="F24" s="40"/>
      <c r="G24" s="41"/>
      <c r="H24" s="42"/>
    </row>
    <row r="25" spans="1:9" x14ac:dyDescent="0.3">
      <c r="C25" s="29" t="s">
        <v>38</v>
      </c>
      <c r="E25" s="39"/>
      <c r="F25" s="40"/>
      <c r="G25" s="41"/>
      <c r="H25" s="42">
        <f>SUBTOTAL(9,H6:H24)</f>
        <v>2110.4649153199998</v>
      </c>
    </row>
    <row r="26" spans="1:9" x14ac:dyDescent="0.3">
      <c r="F26" s="26"/>
      <c r="G26" s="30"/>
      <c r="H26" s="32">
        <f t="shared" si="0"/>
        <v>0</v>
      </c>
    </row>
    <row r="27" spans="1:9" x14ac:dyDescent="0.3">
      <c r="B27" s="29" t="s">
        <v>62</v>
      </c>
      <c r="E27" s="43">
        <f>VLOOKUP($A$4,zone_lu,8)</f>
        <v>0.18</v>
      </c>
      <c r="F27" s="26"/>
      <c r="G27" s="30"/>
      <c r="H27" s="32">
        <f>ROUND(H25*E27,0)</f>
        <v>380</v>
      </c>
    </row>
    <row r="28" spans="1:9" x14ac:dyDescent="0.3">
      <c r="F28" s="26"/>
      <c r="G28" s="30"/>
      <c r="H28" s="32">
        <f t="shared" ref="H28:H30" si="1">E28*G28</f>
        <v>0</v>
      </c>
    </row>
    <row r="29" spans="1:9" ht="15" thickBot="1" x14ac:dyDescent="0.35">
      <c r="B29" s="44" t="s">
        <v>39</v>
      </c>
      <c r="C29" s="44"/>
      <c r="D29" s="44"/>
      <c r="E29" s="44"/>
      <c r="F29" s="45"/>
      <c r="G29" s="46"/>
      <c r="H29" s="47">
        <f>SUBTOTAL(9,H6:H28)</f>
        <v>2490.4649153199998</v>
      </c>
    </row>
    <row r="30" spans="1:9" ht="15" thickTop="1" x14ac:dyDescent="0.3">
      <c r="E30" s="43"/>
      <c r="F30" s="26"/>
      <c r="G30" s="30"/>
      <c r="H30" s="32">
        <f t="shared" si="1"/>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36"/>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26</v>
      </c>
    </row>
    <row r="4" spans="1:15" x14ac:dyDescent="0.3">
      <c r="A4" s="58">
        <v>4</v>
      </c>
      <c r="B4" s="58"/>
      <c r="C4" s="58"/>
    </row>
    <row r="5" spans="1:15" x14ac:dyDescent="0.3">
      <c r="F5" s="26"/>
      <c r="G5" s="30"/>
      <c r="H5" s="33"/>
    </row>
    <row r="6" spans="1:15" x14ac:dyDescent="0.3">
      <c r="B6" s="29" t="s">
        <v>30</v>
      </c>
      <c r="F6" s="26"/>
      <c r="G6" s="30"/>
      <c r="H6" s="33"/>
    </row>
    <row r="7" spans="1:15" x14ac:dyDescent="0.3">
      <c r="C7" s="29" t="s">
        <v>45</v>
      </c>
      <c r="F7" s="26"/>
      <c r="G7" s="30"/>
      <c r="H7" s="31" t="s">
        <v>58</v>
      </c>
    </row>
    <row r="8" spans="1:15" x14ac:dyDescent="0.3">
      <c r="D8" s="29" t="s">
        <v>31</v>
      </c>
      <c r="F8" s="26"/>
      <c r="G8" s="30"/>
      <c r="H8" s="32"/>
    </row>
    <row r="9" spans="1:15" x14ac:dyDescent="0.3">
      <c r="D9" s="29" t="s">
        <v>33</v>
      </c>
      <c r="F9" s="26"/>
      <c r="G9" s="32"/>
      <c r="H9" s="32"/>
    </row>
    <row r="10" spans="1:15" x14ac:dyDescent="0.3">
      <c r="E10" s="34"/>
      <c r="F10" s="35"/>
      <c r="G10" s="36"/>
      <c r="H10" s="37">
        <f>SUBTOTAL(9,H6:H9)</f>
        <v>0</v>
      </c>
    </row>
    <row r="11" spans="1:15" x14ac:dyDescent="0.3">
      <c r="F11" s="26"/>
      <c r="G11" s="30"/>
      <c r="H11" s="32">
        <f t="shared" ref="H11:H26" si="0">E11*G11</f>
        <v>0</v>
      </c>
    </row>
    <row r="12" spans="1:15" x14ac:dyDescent="0.3">
      <c r="B12" s="29" t="s">
        <v>35</v>
      </c>
      <c r="F12" s="26"/>
      <c r="G12" s="30"/>
      <c r="H12" s="32">
        <f t="shared" si="0"/>
        <v>0</v>
      </c>
    </row>
    <row r="13" spans="1:15" x14ac:dyDescent="0.3">
      <c r="C13" s="29" t="s">
        <v>44</v>
      </c>
      <c r="F13" s="26"/>
      <c r="G13" s="30"/>
      <c r="H13" s="32">
        <f t="shared" si="0"/>
        <v>0</v>
      </c>
    </row>
    <row r="14" spans="1:15" x14ac:dyDescent="0.3">
      <c r="D14" s="29" t="s">
        <v>60</v>
      </c>
      <c r="E14" s="29">
        <v>1</v>
      </c>
      <c r="F14" s="26" t="s">
        <v>36</v>
      </c>
      <c r="G14" s="30">
        <v>800</v>
      </c>
      <c r="H14" s="32">
        <f t="shared" si="0"/>
        <v>800</v>
      </c>
    </row>
    <row r="15" spans="1:15" x14ac:dyDescent="0.3">
      <c r="D15" s="3" t="s">
        <v>48</v>
      </c>
      <c r="F15" s="26"/>
      <c r="G15" s="30"/>
      <c r="H15" s="32">
        <f t="shared" si="0"/>
        <v>0</v>
      </c>
    </row>
    <row r="16" spans="1:15" x14ac:dyDescent="0.3">
      <c r="D16" s="38" t="s">
        <v>37</v>
      </c>
      <c r="E16" s="29">
        <v>1</v>
      </c>
      <c r="F16" s="26" t="s">
        <v>34</v>
      </c>
      <c r="G16" s="30">
        <v>250</v>
      </c>
      <c r="H16" s="32">
        <f t="shared" si="0"/>
        <v>250</v>
      </c>
    </row>
    <row r="17" spans="1:9" x14ac:dyDescent="0.3">
      <c r="D17" s="29" t="s">
        <v>31</v>
      </c>
      <c r="E17" s="29">
        <v>2</v>
      </c>
      <c r="F17" s="26" t="s">
        <v>32</v>
      </c>
      <c r="G17" s="30">
        <f>VLOOKUP($A$4,zone_lu,4)</f>
        <v>58.866228829999997</v>
      </c>
      <c r="H17" s="32">
        <f t="shared" si="0"/>
        <v>117.73245765999999</v>
      </c>
    </row>
    <row r="18" spans="1:9" x14ac:dyDescent="0.3">
      <c r="C18" s="25" t="s">
        <v>74</v>
      </c>
      <c r="F18" s="26"/>
      <c r="G18" s="30"/>
      <c r="H18" s="32">
        <f t="shared" si="0"/>
        <v>0</v>
      </c>
    </row>
    <row r="19" spans="1:9" x14ac:dyDescent="0.3">
      <c r="D19" s="25" t="s">
        <v>75</v>
      </c>
      <c r="E19" s="25">
        <v>1</v>
      </c>
      <c r="F19" s="26" t="s">
        <v>36</v>
      </c>
      <c r="G19" s="27">
        <v>125</v>
      </c>
      <c r="H19" s="28">
        <f t="shared" si="0"/>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0"/>
        <v>117.73245765999999</v>
      </c>
    </row>
    <row r="23" spans="1:9" x14ac:dyDescent="0.3">
      <c r="E23" s="34"/>
      <c r="F23" s="35"/>
      <c r="G23" s="36"/>
      <c r="H23" s="37">
        <f>SUBTOTAL(9,H12:H22)</f>
        <v>1410.4649153199998</v>
      </c>
    </row>
    <row r="24" spans="1:9" x14ac:dyDescent="0.3">
      <c r="E24" s="39"/>
      <c r="F24" s="40"/>
      <c r="G24" s="41"/>
      <c r="H24" s="42"/>
    </row>
    <row r="25" spans="1:9" x14ac:dyDescent="0.3">
      <c r="C25" s="29" t="s">
        <v>38</v>
      </c>
      <c r="E25" s="39"/>
      <c r="F25" s="40"/>
      <c r="G25" s="41"/>
      <c r="H25" s="42">
        <f>SUBTOTAL(9,H6:H24)</f>
        <v>1410.4649153199998</v>
      </c>
    </row>
    <row r="26" spans="1:9" x14ac:dyDescent="0.3">
      <c r="F26" s="26"/>
      <c r="G26" s="30"/>
      <c r="H26" s="32">
        <f t="shared" si="0"/>
        <v>0</v>
      </c>
    </row>
    <row r="27" spans="1:9" x14ac:dyDescent="0.3">
      <c r="B27" s="29" t="s">
        <v>62</v>
      </c>
      <c r="E27" s="43">
        <f>VLOOKUP($A$4,zone_lu,8)</f>
        <v>0.18</v>
      </c>
      <c r="F27" s="26"/>
      <c r="G27" s="30"/>
      <c r="H27" s="32">
        <f>ROUND(H25*E27,0)</f>
        <v>254</v>
      </c>
    </row>
    <row r="28" spans="1:9" x14ac:dyDescent="0.3">
      <c r="F28" s="26"/>
      <c r="G28" s="30"/>
      <c r="H28" s="32">
        <f t="shared" ref="H28:H30" si="1">E28*G28</f>
        <v>0</v>
      </c>
    </row>
    <row r="29" spans="1:9" ht="15" thickBot="1" x14ac:dyDescent="0.35">
      <c r="B29" s="44" t="s">
        <v>39</v>
      </c>
      <c r="C29" s="44"/>
      <c r="D29" s="44"/>
      <c r="E29" s="44"/>
      <c r="F29" s="45"/>
      <c r="G29" s="46"/>
      <c r="H29" s="47">
        <f>SUBTOTAL(9,H6:H28)</f>
        <v>1664.4649153199998</v>
      </c>
    </row>
    <row r="30" spans="1:9" ht="15" thickTop="1" x14ac:dyDescent="0.3">
      <c r="E30" s="43"/>
      <c r="F30" s="26"/>
      <c r="G30" s="30"/>
      <c r="H30" s="32">
        <f t="shared" si="1"/>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37"/>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Retrofit</v>
      </c>
    </row>
    <row r="2" spans="1:15" x14ac:dyDescent="0.3">
      <c r="A2" s="29" t="s">
        <v>3</v>
      </c>
    </row>
    <row r="3" spans="1:15" x14ac:dyDescent="0.3">
      <c r="A3" s="29" t="s">
        <v>27</v>
      </c>
    </row>
    <row r="4" spans="1:15" x14ac:dyDescent="0.3">
      <c r="A4" s="58">
        <v>4</v>
      </c>
      <c r="B4" s="58"/>
      <c r="C4" s="58"/>
    </row>
    <row r="5" spans="1:15" x14ac:dyDescent="0.3">
      <c r="F5" s="26"/>
      <c r="G5" s="30"/>
      <c r="H5" s="33"/>
    </row>
    <row r="6" spans="1:15" x14ac:dyDescent="0.3">
      <c r="B6" s="29" t="s">
        <v>30</v>
      </c>
      <c r="F6" s="26"/>
      <c r="G6" s="30"/>
      <c r="H6" s="33"/>
    </row>
    <row r="7" spans="1:15" x14ac:dyDescent="0.3">
      <c r="C7" s="29" t="s">
        <v>45</v>
      </c>
      <c r="F7" s="26"/>
      <c r="G7" s="30"/>
      <c r="H7" s="33"/>
    </row>
    <row r="8" spans="1:15" x14ac:dyDescent="0.3">
      <c r="D8" s="29" t="s">
        <v>31</v>
      </c>
      <c r="E8" s="29">
        <v>2</v>
      </c>
      <c r="F8" s="26" t="s">
        <v>32</v>
      </c>
      <c r="G8" s="30">
        <f>VLOOKUP($A$4,zone_lu,4)</f>
        <v>58.866228829999997</v>
      </c>
      <c r="H8" s="32">
        <f>E8*G8</f>
        <v>117.73245765999999</v>
      </c>
    </row>
    <row r="9" spans="1:15" x14ac:dyDescent="0.3">
      <c r="D9" s="29" t="s">
        <v>33</v>
      </c>
      <c r="E9" s="29">
        <v>1</v>
      </c>
      <c r="F9" s="26" t="s">
        <v>34</v>
      </c>
      <c r="G9" s="30">
        <v>50</v>
      </c>
      <c r="H9" s="32">
        <f t="shared" ref="H9" si="0">E9*G9</f>
        <v>50</v>
      </c>
    </row>
    <row r="10" spans="1:15" x14ac:dyDescent="0.3">
      <c r="E10" s="34"/>
      <c r="F10" s="35"/>
      <c r="G10" s="36"/>
      <c r="H10" s="37">
        <f>SUBTOTAL(9,H6:H9)</f>
        <v>167.73245765999999</v>
      </c>
    </row>
    <row r="11" spans="1:15" x14ac:dyDescent="0.3">
      <c r="F11" s="26"/>
      <c r="G11" s="30"/>
      <c r="H11" s="32">
        <f t="shared" ref="H11:H26" si="1">E11*G11</f>
        <v>0</v>
      </c>
    </row>
    <row r="12" spans="1:15" x14ac:dyDescent="0.3">
      <c r="B12" s="29" t="s">
        <v>35</v>
      </c>
      <c r="F12" s="26"/>
      <c r="G12" s="30"/>
      <c r="H12" s="32">
        <f t="shared" si="1"/>
        <v>0</v>
      </c>
    </row>
    <row r="13" spans="1:15" x14ac:dyDescent="0.3">
      <c r="C13" s="29" t="s">
        <v>44</v>
      </c>
      <c r="F13" s="26"/>
      <c r="G13" s="30"/>
      <c r="H13" s="32">
        <f t="shared" si="1"/>
        <v>0</v>
      </c>
    </row>
    <row r="14" spans="1:15" x14ac:dyDescent="0.3">
      <c r="D14" s="29" t="s">
        <v>60</v>
      </c>
      <c r="E14" s="29">
        <v>1</v>
      </c>
      <c r="F14" s="26" t="s">
        <v>36</v>
      </c>
      <c r="G14" s="30">
        <v>850</v>
      </c>
      <c r="H14" s="32">
        <f t="shared" si="1"/>
        <v>850</v>
      </c>
    </row>
    <row r="15" spans="1:15" x14ac:dyDescent="0.3">
      <c r="D15" s="3" t="s">
        <v>46</v>
      </c>
      <c r="F15" s="26"/>
      <c r="G15" s="30"/>
      <c r="H15" s="32">
        <f t="shared" si="1"/>
        <v>0</v>
      </c>
    </row>
    <row r="16" spans="1:15" x14ac:dyDescent="0.3">
      <c r="D16" s="38" t="s">
        <v>37</v>
      </c>
      <c r="E16" s="29">
        <v>1</v>
      </c>
      <c r="F16" s="26" t="s">
        <v>34</v>
      </c>
      <c r="G16" s="30">
        <v>250</v>
      </c>
      <c r="H16" s="32">
        <f t="shared" si="1"/>
        <v>250</v>
      </c>
    </row>
    <row r="17" spans="1:9" x14ac:dyDescent="0.3">
      <c r="D17" s="29" t="s">
        <v>31</v>
      </c>
      <c r="E17" s="29">
        <v>2</v>
      </c>
      <c r="F17" s="26" t="s">
        <v>32</v>
      </c>
      <c r="G17" s="30">
        <f>VLOOKUP($A$4,zone_lu,4)</f>
        <v>58.866228829999997</v>
      </c>
      <c r="H17" s="32">
        <f t="shared" si="1"/>
        <v>117.73245765999999</v>
      </c>
    </row>
    <row r="18" spans="1:9" x14ac:dyDescent="0.3">
      <c r="C18" s="25" t="s">
        <v>74</v>
      </c>
      <c r="F18" s="26"/>
      <c r="G18" s="30"/>
      <c r="H18" s="32">
        <f t="shared" si="1"/>
        <v>0</v>
      </c>
    </row>
    <row r="19" spans="1:9" x14ac:dyDescent="0.3">
      <c r="D19" s="25" t="s">
        <v>75</v>
      </c>
      <c r="F19" s="26"/>
      <c r="G19" s="30"/>
      <c r="H19" s="31" t="s">
        <v>28</v>
      </c>
    </row>
    <row r="20" spans="1:9" x14ac:dyDescent="0.3">
      <c r="D20" s="25" t="s">
        <v>76</v>
      </c>
      <c r="F20" s="26"/>
      <c r="G20" s="30"/>
      <c r="H20" s="31" t="s">
        <v>58</v>
      </c>
    </row>
    <row r="21" spans="1:9" x14ac:dyDescent="0.3">
      <c r="D21" s="25" t="s">
        <v>77</v>
      </c>
      <c r="F21" s="26"/>
      <c r="G21" s="30"/>
      <c r="H21" s="31" t="s">
        <v>28</v>
      </c>
    </row>
    <row r="22" spans="1:9" x14ac:dyDescent="0.3">
      <c r="D22" s="25" t="s">
        <v>31</v>
      </c>
      <c r="F22" s="26"/>
      <c r="G22" s="30"/>
      <c r="H22" s="31" t="s">
        <v>28</v>
      </c>
    </row>
    <row r="23" spans="1:9" x14ac:dyDescent="0.3">
      <c r="E23" s="34"/>
      <c r="F23" s="35"/>
      <c r="G23" s="36"/>
      <c r="H23" s="37">
        <f>SUBTOTAL(9,H12:H22)</f>
        <v>1217.7324576599999</v>
      </c>
    </row>
    <row r="24" spans="1:9" x14ac:dyDescent="0.3">
      <c r="E24" s="39"/>
      <c r="F24" s="40"/>
      <c r="G24" s="41"/>
      <c r="H24" s="42"/>
    </row>
    <row r="25" spans="1:9" x14ac:dyDescent="0.3">
      <c r="C25" s="29" t="s">
        <v>38</v>
      </c>
      <c r="E25" s="39"/>
      <c r="F25" s="40"/>
      <c r="G25" s="41"/>
      <c r="H25" s="42">
        <f>SUBTOTAL(9,H6:H24)</f>
        <v>1385.4649153199998</v>
      </c>
    </row>
    <row r="26" spans="1:9" x14ac:dyDescent="0.3">
      <c r="F26" s="26"/>
      <c r="G26" s="30"/>
      <c r="H26" s="32">
        <f t="shared" si="1"/>
        <v>0</v>
      </c>
    </row>
    <row r="27" spans="1:9" x14ac:dyDescent="0.3">
      <c r="B27" s="29" t="s">
        <v>62</v>
      </c>
      <c r="E27" s="43">
        <f>VLOOKUP($A$4,zone_lu,8)</f>
        <v>0.18</v>
      </c>
      <c r="F27" s="26"/>
      <c r="G27" s="30"/>
      <c r="H27" s="32">
        <f>ROUND(H25*E27,0)</f>
        <v>249</v>
      </c>
    </row>
    <row r="28" spans="1:9" x14ac:dyDescent="0.3">
      <c r="F28" s="26"/>
      <c r="G28" s="30"/>
      <c r="H28" s="32">
        <f t="shared" ref="H28:H30" si="2">E28*G28</f>
        <v>0</v>
      </c>
    </row>
    <row r="29" spans="1:9" ht="15" thickBot="1" x14ac:dyDescent="0.35">
      <c r="B29" s="44" t="s">
        <v>39</v>
      </c>
      <c r="C29" s="44"/>
      <c r="D29" s="44"/>
      <c r="E29" s="44"/>
      <c r="F29" s="45"/>
      <c r="G29" s="46"/>
      <c r="H29" s="47">
        <f>SUBTOTAL(9,H6:H28)</f>
        <v>1634.4649153199998</v>
      </c>
    </row>
    <row r="30" spans="1:9" ht="15" thickTop="1" x14ac:dyDescent="0.3">
      <c r="E30" s="43"/>
      <c r="F30" s="26"/>
      <c r="G30" s="30"/>
      <c r="H30" s="32">
        <f t="shared" si="2"/>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7"/>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3</v>
      </c>
      <c r="B4" s="58"/>
      <c r="C4" s="58"/>
    </row>
    <row r="5" spans="1:15" x14ac:dyDescent="0.3">
      <c r="F5" s="26"/>
      <c r="G5" s="30"/>
      <c r="H5" s="33"/>
    </row>
    <row r="6" spans="1:15" x14ac:dyDescent="0.3">
      <c r="B6" s="29" t="s">
        <v>30</v>
      </c>
      <c r="F6" s="26"/>
      <c r="G6" s="30"/>
      <c r="H6" s="33"/>
    </row>
    <row r="7" spans="1:15" x14ac:dyDescent="0.3">
      <c r="C7" s="29" t="s">
        <v>41</v>
      </c>
      <c r="F7" s="26"/>
      <c r="G7" s="30"/>
      <c r="H7" s="31" t="s">
        <v>58</v>
      </c>
    </row>
    <row r="8" spans="1:15" x14ac:dyDescent="0.3">
      <c r="D8" s="29" t="s">
        <v>31</v>
      </c>
      <c r="F8" s="26"/>
      <c r="G8" s="30"/>
      <c r="H8" s="32"/>
    </row>
    <row r="9" spans="1:15" x14ac:dyDescent="0.3">
      <c r="D9" s="29" t="s">
        <v>33</v>
      </c>
      <c r="F9" s="26"/>
      <c r="G9" s="32"/>
      <c r="H9" s="32"/>
    </row>
    <row r="10" spans="1:15" x14ac:dyDescent="0.3">
      <c r="E10" s="34"/>
      <c r="F10" s="35"/>
      <c r="G10" s="36"/>
      <c r="H10" s="37">
        <f>SUBTOTAL(9,H6:H9)</f>
        <v>0</v>
      </c>
    </row>
    <row r="11" spans="1:15" x14ac:dyDescent="0.3">
      <c r="F11" s="26"/>
      <c r="G11" s="30"/>
      <c r="H11" s="32">
        <f t="shared" ref="H11:H26" si="0">E11*G11</f>
        <v>0</v>
      </c>
    </row>
    <row r="12" spans="1:15" x14ac:dyDescent="0.3">
      <c r="B12" s="29" t="s">
        <v>35</v>
      </c>
      <c r="F12" s="26"/>
      <c r="G12" s="30"/>
      <c r="H12" s="32">
        <f t="shared" si="0"/>
        <v>0</v>
      </c>
    </row>
    <row r="13" spans="1:15" x14ac:dyDescent="0.3">
      <c r="C13" s="29" t="s">
        <v>63</v>
      </c>
      <c r="F13" s="26"/>
      <c r="G13" s="30"/>
      <c r="H13" s="32">
        <f t="shared" si="0"/>
        <v>0</v>
      </c>
    </row>
    <row r="14" spans="1:15" x14ac:dyDescent="0.3">
      <c r="D14" s="29" t="s">
        <v>59</v>
      </c>
      <c r="E14" s="29">
        <v>1</v>
      </c>
      <c r="F14" s="26" t="s">
        <v>36</v>
      </c>
      <c r="G14" s="30">
        <v>1100</v>
      </c>
      <c r="H14" s="32">
        <f t="shared" si="0"/>
        <v>1100</v>
      </c>
    </row>
    <row r="15" spans="1:15" x14ac:dyDescent="0.3">
      <c r="D15" s="4" t="s">
        <v>43</v>
      </c>
      <c r="F15" s="26"/>
      <c r="G15" s="30"/>
      <c r="H15" s="32">
        <f t="shared" si="0"/>
        <v>0</v>
      </c>
    </row>
    <row r="16" spans="1:15" x14ac:dyDescent="0.3">
      <c r="D16" s="38" t="s">
        <v>64</v>
      </c>
      <c r="E16" s="29">
        <v>1</v>
      </c>
      <c r="F16" s="26" t="s">
        <v>34</v>
      </c>
      <c r="G16" s="30">
        <v>100</v>
      </c>
      <c r="H16" s="32">
        <f t="shared" si="0"/>
        <v>100</v>
      </c>
    </row>
    <row r="17" spans="1:9" x14ac:dyDescent="0.3">
      <c r="D17" s="29" t="s">
        <v>31</v>
      </c>
      <c r="E17" s="29">
        <v>2</v>
      </c>
      <c r="F17" s="26" t="s">
        <v>32</v>
      </c>
      <c r="G17" s="30">
        <f>VLOOKUP($A$4,zone_lu,4)</f>
        <v>58.866228829999997</v>
      </c>
      <c r="H17" s="32">
        <f t="shared" si="0"/>
        <v>117.73245765999999</v>
      </c>
    </row>
    <row r="18" spans="1:9" x14ac:dyDescent="0.3">
      <c r="C18" s="25" t="s">
        <v>74</v>
      </c>
      <c r="F18" s="26"/>
      <c r="G18" s="30"/>
      <c r="H18" s="32">
        <f t="shared" si="0"/>
        <v>0</v>
      </c>
    </row>
    <row r="19" spans="1:9" x14ac:dyDescent="0.3">
      <c r="D19" s="25" t="s">
        <v>75</v>
      </c>
      <c r="E19" s="25">
        <v>1</v>
      </c>
      <c r="F19" s="26" t="s">
        <v>36</v>
      </c>
      <c r="G19" s="27">
        <v>125</v>
      </c>
      <c r="H19" s="28">
        <f t="shared" si="0"/>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0"/>
        <v>117.73245765999999</v>
      </c>
    </row>
    <row r="23" spans="1:9" x14ac:dyDescent="0.3">
      <c r="E23" s="34"/>
      <c r="F23" s="35"/>
      <c r="G23" s="36"/>
      <c r="H23" s="37">
        <f>SUBTOTAL(9,H12:H22)</f>
        <v>1560.4649153199998</v>
      </c>
    </row>
    <row r="24" spans="1:9" x14ac:dyDescent="0.3">
      <c r="E24" s="39"/>
      <c r="F24" s="40"/>
      <c r="G24" s="41"/>
      <c r="H24" s="42"/>
    </row>
    <row r="25" spans="1:9" x14ac:dyDescent="0.3">
      <c r="C25" s="29" t="s">
        <v>38</v>
      </c>
      <c r="E25" s="39"/>
      <c r="F25" s="40"/>
      <c r="G25" s="41"/>
      <c r="H25" s="42">
        <f>SUBTOTAL(9,H6:H24)</f>
        <v>1560.4649153199998</v>
      </c>
    </row>
    <row r="26" spans="1:9" x14ac:dyDescent="0.3">
      <c r="F26" s="26"/>
      <c r="G26" s="30"/>
      <c r="H26" s="32">
        <f t="shared" si="0"/>
        <v>0</v>
      </c>
    </row>
    <row r="27" spans="1:9" x14ac:dyDescent="0.3">
      <c r="B27" s="29" t="s">
        <v>62</v>
      </c>
      <c r="E27" s="43">
        <f>VLOOKUP($A$4,zone_lu,8)</f>
        <v>0.18</v>
      </c>
      <c r="F27" s="26"/>
      <c r="G27" s="30"/>
      <c r="H27" s="32">
        <f>ROUND(H25*E27,0)</f>
        <v>281</v>
      </c>
    </row>
    <row r="28" spans="1:9" x14ac:dyDescent="0.3">
      <c r="F28" s="26"/>
      <c r="G28" s="30"/>
      <c r="H28" s="32">
        <f t="shared" ref="H28:H30" si="1">E28*G28</f>
        <v>0</v>
      </c>
    </row>
    <row r="29" spans="1:9" ht="15" thickBot="1" x14ac:dyDescent="0.35">
      <c r="B29" s="44" t="s">
        <v>39</v>
      </c>
      <c r="C29" s="44"/>
      <c r="D29" s="44"/>
      <c r="E29" s="44"/>
      <c r="F29" s="45"/>
      <c r="G29" s="46"/>
      <c r="H29" s="47">
        <f>SUBTOTAL(9,H6:H28)</f>
        <v>1841.4649153199998</v>
      </c>
    </row>
    <row r="30" spans="1:9" ht="15" thickTop="1" x14ac:dyDescent="0.3">
      <c r="E30" s="43"/>
      <c r="F30" s="26"/>
      <c r="G30" s="30"/>
      <c r="H30" s="32">
        <f t="shared" si="1"/>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38"/>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Retrofit</v>
      </c>
    </row>
    <row r="2" spans="1:15" x14ac:dyDescent="0.3">
      <c r="A2" s="29" t="s">
        <v>3</v>
      </c>
    </row>
    <row r="3" spans="1:15" x14ac:dyDescent="0.3">
      <c r="A3" s="29" t="s">
        <v>26</v>
      </c>
    </row>
    <row r="4" spans="1:15" x14ac:dyDescent="0.3">
      <c r="A4" s="58">
        <v>4</v>
      </c>
      <c r="B4" s="58"/>
      <c r="C4" s="58"/>
    </row>
    <row r="5" spans="1:15" x14ac:dyDescent="0.3">
      <c r="F5" s="26"/>
      <c r="G5" s="30"/>
      <c r="H5" s="33"/>
    </row>
    <row r="6" spans="1:15" x14ac:dyDescent="0.3">
      <c r="B6" s="29" t="s">
        <v>30</v>
      </c>
      <c r="F6" s="26"/>
      <c r="G6" s="30"/>
      <c r="H6" s="33"/>
    </row>
    <row r="7" spans="1:15" x14ac:dyDescent="0.3">
      <c r="C7" s="29" t="s">
        <v>45</v>
      </c>
      <c r="F7" s="26"/>
      <c r="G7" s="30"/>
      <c r="H7" s="33"/>
    </row>
    <row r="8" spans="1:15" x14ac:dyDescent="0.3">
      <c r="D8" s="29" t="s">
        <v>31</v>
      </c>
      <c r="E8" s="29">
        <v>2</v>
      </c>
      <c r="F8" s="26" t="s">
        <v>32</v>
      </c>
      <c r="G8" s="30">
        <f>VLOOKUP($A$4,zone_lu,4)</f>
        <v>58.866228829999997</v>
      </c>
      <c r="H8" s="32">
        <f>E8*G8</f>
        <v>117.73245765999999</v>
      </c>
    </row>
    <row r="9" spans="1:15" x14ac:dyDescent="0.3">
      <c r="D9" s="29" t="s">
        <v>33</v>
      </c>
      <c r="E9" s="29">
        <v>1</v>
      </c>
      <c r="F9" s="26" t="s">
        <v>34</v>
      </c>
      <c r="G9" s="30">
        <v>50</v>
      </c>
      <c r="H9" s="32">
        <f t="shared" ref="H9" si="0">E9*G9</f>
        <v>50</v>
      </c>
    </row>
    <row r="10" spans="1:15" x14ac:dyDescent="0.3">
      <c r="E10" s="34"/>
      <c r="F10" s="35"/>
      <c r="G10" s="36"/>
      <c r="H10" s="37">
        <f>SUBTOTAL(9,H6:H9)</f>
        <v>167.73245765999999</v>
      </c>
    </row>
    <row r="11" spans="1:15" x14ac:dyDescent="0.3">
      <c r="F11" s="26"/>
      <c r="G11" s="30"/>
      <c r="H11" s="32">
        <f t="shared" ref="H11:H26" si="1">E11*G11</f>
        <v>0</v>
      </c>
    </row>
    <row r="12" spans="1:15" x14ac:dyDescent="0.3">
      <c r="B12" s="29" t="s">
        <v>35</v>
      </c>
      <c r="F12" s="26"/>
      <c r="G12" s="30"/>
      <c r="H12" s="32">
        <f t="shared" si="1"/>
        <v>0</v>
      </c>
    </row>
    <row r="13" spans="1:15" x14ac:dyDescent="0.3">
      <c r="C13" s="29" t="s">
        <v>44</v>
      </c>
      <c r="F13" s="26"/>
      <c r="G13" s="30"/>
      <c r="H13" s="32">
        <f t="shared" si="1"/>
        <v>0</v>
      </c>
    </row>
    <row r="14" spans="1:15" x14ac:dyDescent="0.3">
      <c r="D14" s="29" t="s">
        <v>60</v>
      </c>
      <c r="E14" s="29">
        <v>1</v>
      </c>
      <c r="F14" s="26" t="s">
        <v>36</v>
      </c>
      <c r="G14" s="30">
        <v>1500</v>
      </c>
      <c r="H14" s="32">
        <f t="shared" si="1"/>
        <v>1500</v>
      </c>
    </row>
    <row r="15" spans="1:15" x14ac:dyDescent="0.3">
      <c r="D15" s="3" t="s">
        <v>47</v>
      </c>
      <c r="F15" s="26"/>
      <c r="G15" s="30"/>
      <c r="H15" s="32">
        <f t="shared" si="1"/>
        <v>0</v>
      </c>
    </row>
    <row r="16" spans="1:15" x14ac:dyDescent="0.3">
      <c r="D16" s="38" t="s">
        <v>37</v>
      </c>
      <c r="E16" s="29">
        <v>1</v>
      </c>
      <c r="F16" s="26" t="s">
        <v>34</v>
      </c>
      <c r="G16" s="30">
        <v>250</v>
      </c>
      <c r="H16" s="32">
        <f t="shared" si="1"/>
        <v>250</v>
      </c>
    </row>
    <row r="17" spans="1:9" x14ac:dyDescent="0.3">
      <c r="D17" s="29" t="s">
        <v>31</v>
      </c>
      <c r="E17" s="29">
        <v>2</v>
      </c>
      <c r="F17" s="26" t="s">
        <v>32</v>
      </c>
      <c r="G17" s="30">
        <f>VLOOKUP($A$4,zone_lu,4)</f>
        <v>58.866228829999997</v>
      </c>
      <c r="H17" s="32">
        <f t="shared" si="1"/>
        <v>117.73245765999999</v>
      </c>
    </row>
    <row r="18" spans="1:9" x14ac:dyDescent="0.3">
      <c r="C18" s="25" t="s">
        <v>74</v>
      </c>
      <c r="F18" s="26"/>
      <c r="G18" s="30"/>
      <c r="H18" s="32">
        <f t="shared" si="1"/>
        <v>0</v>
      </c>
    </row>
    <row r="19" spans="1:9" x14ac:dyDescent="0.3">
      <c r="D19" s="25" t="s">
        <v>75</v>
      </c>
      <c r="E19" s="25">
        <v>1</v>
      </c>
      <c r="F19" s="26" t="s">
        <v>36</v>
      </c>
      <c r="G19" s="27">
        <v>125</v>
      </c>
      <c r="H19" s="28">
        <f t="shared" si="1"/>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1"/>
        <v>117.73245765999999</v>
      </c>
    </row>
    <row r="23" spans="1:9" x14ac:dyDescent="0.3">
      <c r="E23" s="34"/>
      <c r="F23" s="35"/>
      <c r="G23" s="36"/>
      <c r="H23" s="37">
        <f>SUBTOTAL(9,H12:H22)</f>
        <v>2110.4649153199998</v>
      </c>
    </row>
    <row r="24" spans="1:9" x14ac:dyDescent="0.3">
      <c r="E24" s="39"/>
      <c r="F24" s="40"/>
      <c r="G24" s="41"/>
      <c r="H24" s="42"/>
    </row>
    <row r="25" spans="1:9" x14ac:dyDescent="0.3">
      <c r="C25" s="29" t="s">
        <v>38</v>
      </c>
      <c r="E25" s="39"/>
      <c r="F25" s="40"/>
      <c r="G25" s="41"/>
      <c r="H25" s="42">
        <f>SUBTOTAL(9,H6:H24)</f>
        <v>2278.1973729799997</v>
      </c>
    </row>
    <row r="26" spans="1:9" x14ac:dyDescent="0.3">
      <c r="F26" s="26"/>
      <c r="G26" s="30"/>
      <c r="H26" s="32">
        <f t="shared" si="1"/>
        <v>0</v>
      </c>
    </row>
    <row r="27" spans="1:9" x14ac:dyDescent="0.3">
      <c r="B27" s="29" t="s">
        <v>62</v>
      </c>
      <c r="E27" s="43">
        <f>VLOOKUP($A$4,zone_lu,8)</f>
        <v>0.18</v>
      </c>
      <c r="F27" s="26"/>
      <c r="G27" s="30"/>
      <c r="H27" s="32">
        <f>ROUND(H25*E27,0)</f>
        <v>410</v>
      </c>
    </row>
    <row r="28" spans="1:9" x14ac:dyDescent="0.3">
      <c r="F28" s="26"/>
      <c r="G28" s="30"/>
      <c r="H28" s="32">
        <f t="shared" ref="H28:H30" si="2">E28*G28</f>
        <v>0</v>
      </c>
    </row>
    <row r="29" spans="1:9" ht="15" thickBot="1" x14ac:dyDescent="0.35">
      <c r="B29" s="44" t="s">
        <v>39</v>
      </c>
      <c r="C29" s="44"/>
      <c r="D29" s="44"/>
      <c r="E29" s="44"/>
      <c r="F29" s="45"/>
      <c r="G29" s="46"/>
      <c r="H29" s="47">
        <f>SUBTOTAL(9,H6:H28)</f>
        <v>2688.1973729799997</v>
      </c>
    </row>
    <row r="30" spans="1:9" ht="15" thickTop="1" x14ac:dyDescent="0.3">
      <c r="E30" s="43"/>
      <c r="F30" s="26"/>
      <c r="G30" s="30"/>
      <c r="H30" s="32">
        <f t="shared" si="2"/>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39"/>
  <dimension ref="A1:O36"/>
  <sheetViews>
    <sheetView showGridLines="0" zoomScale="90" zoomScaleNormal="90" workbookViewId="0">
      <selection activeCell="A46" sqref="A46"/>
    </sheetView>
  </sheetViews>
  <sheetFormatPr defaultColWidth="9.109375" defaultRowHeight="14.4" x14ac:dyDescent="0.3"/>
  <cols>
    <col min="1" max="3" width="3.6640625" style="7" customWidth="1"/>
    <col min="4" max="4" width="34.33203125" style="7" bestFit="1" customWidth="1"/>
    <col min="5" max="5" width="9" style="7" customWidth="1"/>
    <col min="6" max="6" width="6.6640625" style="7" customWidth="1"/>
    <col min="7" max="7" width="9.109375" style="7"/>
    <col min="8" max="8" width="9.109375" style="7" bestFit="1" customWidth="1"/>
    <col min="9" max="16384" width="9.109375" style="7"/>
  </cols>
  <sheetData>
    <row r="1" spans="1:15" x14ac:dyDescent="0.3">
      <c r="A1" s="7" t="s">
        <v>40</v>
      </c>
      <c r="O1" s="7" t="str">
        <f>A1&amp;": "&amp;A2</f>
        <v>Single Family: Retrofit</v>
      </c>
    </row>
    <row r="2" spans="1:15" x14ac:dyDescent="0.3">
      <c r="A2" s="7" t="s">
        <v>3</v>
      </c>
    </row>
    <row r="3" spans="1:15" x14ac:dyDescent="0.3">
      <c r="A3" s="7" t="s">
        <v>26</v>
      </c>
    </row>
    <row r="4" spans="1:15" x14ac:dyDescent="0.3">
      <c r="A4" s="59">
        <v>4</v>
      </c>
      <c r="B4" s="59"/>
      <c r="C4" s="59"/>
    </row>
    <row r="5" spans="1:15" x14ac:dyDescent="0.3">
      <c r="F5" s="5"/>
      <c r="G5" s="8"/>
      <c r="H5" s="9"/>
    </row>
    <row r="6" spans="1:15" x14ac:dyDescent="0.3">
      <c r="B6" s="7" t="s">
        <v>30</v>
      </c>
      <c r="F6" s="5"/>
      <c r="G6" s="8"/>
      <c r="H6" s="9"/>
    </row>
    <row r="7" spans="1:15" x14ac:dyDescent="0.3">
      <c r="C7" s="7" t="s">
        <v>45</v>
      </c>
      <c r="F7" s="5"/>
      <c r="G7" s="8"/>
      <c r="H7" s="9"/>
    </row>
    <row r="8" spans="1:15" x14ac:dyDescent="0.3">
      <c r="D8" s="7" t="s">
        <v>31</v>
      </c>
      <c r="E8" s="7">
        <v>2</v>
      </c>
      <c r="F8" s="5" t="s">
        <v>32</v>
      </c>
      <c r="G8" s="8">
        <f>VLOOKUP($A$4,zone_lu,4)</f>
        <v>58.866228829999997</v>
      </c>
      <c r="H8" s="10">
        <f>E8*G8</f>
        <v>117.73245765999999</v>
      </c>
    </row>
    <row r="9" spans="1:15" x14ac:dyDescent="0.3">
      <c r="D9" s="7" t="s">
        <v>33</v>
      </c>
      <c r="E9" s="7">
        <v>1</v>
      </c>
      <c r="F9" s="5" t="s">
        <v>34</v>
      </c>
      <c r="G9" s="8">
        <v>50</v>
      </c>
      <c r="H9" s="10">
        <f t="shared" ref="H9" si="0">E9*G9</f>
        <v>50</v>
      </c>
    </row>
    <row r="10" spans="1:15" x14ac:dyDescent="0.3">
      <c r="E10" s="11"/>
      <c r="F10" s="12"/>
      <c r="G10" s="13"/>
      <c r="H10" s="14">
        <f>SUBTOTAL(9,H6:H9)</f>
        <v>167.73245765999999</v>
      </c>
    </row>
    <row r="11" spans="1:15" x14ac:dyDescent="0.3">
      <c r="F11" s="5"/>
      <c r="G11" s="8"/>
      <c r="H11" s="10">
        <f t="shared" ref="H11:H26" si="1">E11*G11</f>
        <v>0</v>
      </c>
    </row>
    <row r="12" spans="1:15" x14ac:dyDescent="0.3">
      <c r="B12" s="7" t="s">
        <v>35</v>
      </c>
      <c r="F12" s="5"/>
      <c r="G12" s="8"/>
      <c r="H12" s="10">
        <f t="shared" si="1"/>
        <v>0</v>
      </c>
    </row>
    <row r="13" spans="1:15" x14ac:dyDescent="0.3">
      <c r="C13" s="7" t="s">
        <v>44</v>
      </c>
      <c r="F13" s="5"/>
      <c r="G13" s="8"/>
      <c r="H13" s="10">
        <f t="shared" si="1"/>
        <v>0</v>
      </c>
    </row>
    <row r="14" spans="1:15" x14ac:dyDescent="0.3">
      <c r="D14" s="7" t="s">
        <v>60</v>
      </c>
      <c r="E14" s="7">
        <v>1</v>
      </c>
      <c r="F14" s="5" t="s">
        <v>36</v>
      </c>
      <c r="G14" s="8">
        <v>800</v>
      </c>
      <c r="H14" s="10">
        <f t="shared" si="1"/>
        <v>800</v>
      </c>
    </row>
    <row r="15" spans="1:15" x14ac:dyDescent="0.3">
      <c r="D15" s="3" t="s">
        <v>48</v>
      </c>
      <c r="F15" s="5"/>
      <c r="G15" s="8"/>
      <c r="H15" s="10">
        <f t="shared" si="1"/>
        <v>0</v>
      </c>
    </row>
    <row r="16" spans="1:15" x14ac:dyDescent="0.3">
      <c r="D16" s="1" t="s">
        <v>37</v>
      </c>
      <c r="E16" s="7">
        <v>1</v>
      </c>
      <c r="F16" s="5" t="s">
        <v>34</v>
      </c>
      <c r="G16" s="8">
        <v>250</v>
      </c>
      <c r="H16" s="10">
        <f t="shared" si="1"/>
        <v>250</v>
      </c>
    </row>
    <row r="17" spans="1:9" x14ac:dyDescent="0.3">
      <c r="D17" s="7" t="s">
        <v>31</v>
      </c>
      <c r="E17" s="7">
        <v>2</v>
      </c>
      <c r="F17" s="5" t="s">
        <v>32</v>
      </c>
      <c r="G17" s="8">
        <f>VLOOKUP($A$4,zone_lu,4)</f>
        <v>58.866228829999997</v>
      </c>
      <c r="H17" s="10">
        <f t="shared" si="1"/>
        <v>117.73245765999999</v>
      </c>
    </row>
    <row r="18" spans="1:9" x14ac:dyDescent="0.3">
      <c r="C18" t="s">
        <v>74</v>
      </c>
      <c r="F18" s="5"/>
      <c r="G18" s="8"/>
      <c r="H18" s="10">
        <f t="shared" si="1"/>
        <v>0</v>
      </c>
    </row>
    <row r="19" spans="1:9" x14ac:dyDescent="0.3">
      <c r="D19" t="s">
        <v>75</v>
      </c>
      <c r="E19" s="25">
        <v>1</v>
      </c>
      <c r="F19" s="26" t="s">
        <v>36</v>
      </c>
      <c r="G19" s="27">
        <v>125</v>
      </c>
      <c r="H19" s="28">
        <f t="shared" si="1"/>
        <v>125</v>
      </c>
      <c r="I19" s="29"/>
    </row>
    <row r="20" spans="1:9" x14ac:dyDescent="0.3">
      <c r="D20" t="s">
        <v>76</v>
      </c>
      <c r="E20" s="29"/>
      <c r="F20" s="26"/>
      <c r="G20" s="30"/>
      <c r="H20" s="31" t="s">
        <v>58</v>
      </c>
      <c r="I20" s="29"/>
    </row>
    <row r="21" spans="1:9" x14ac:dyDescent="0.3">
      <c r="D21" t="s">
        <v>77</v>
      </c>
      <c r="E21" s="29"/>
      <c r="F21" s="26"/>
      <c r="G21" s="30"/>
      <c r="H21" s="31" t="s">
        <v>58</v>
      </c>
      <c r="I21" s="29"/>
    </row>
    <row r="22" spans="1:9" x14ac:dyDescent="0.3">
      <c r="D22" t="s">
        <v>31</v>
      </c>
      <c r="E22" s="29">
        <v>2</v>
      </c>
      <c r="F22" s="26" t="s">
        <v>32</v>
      </c>
      <c r="G22" s="30">
        <f>VLOOKUP($A$4,zone_lu,4)</f>
        <v>58.866228829999997</v>
      </c>
      <c r="H22" s="32">
        <f t="shared" si="1"/>
        <v>117.73245765999999</v>
      </c>
      <c r="I22" s="29"/>
    </row>
    <row r="23" spans="1:9" x14ac:dyDescent="0.3">
      <c r="E23" s="11"/>
      <c r="F23" s="12"/>
      <c r="G23" s="13"/>
      <c r="H23" s="14">
        <f>SUBTOTAL(9,H12:H22)</f>
        <v>1410.4649153199998</v>
      </c>
    </row>
    <row r="24" spans="1:9" x14ac:dyDescent="0.3">
      <c r="E24" s="15"/>
      <c r="F24" s="16"/>
      <c r="G24" s="17"/>
      <c r="H24" s="18"/>
    </row>
    <row r="25" spans="1:9" x14ac:dyDescent="0.3">
      <c r="C25" s="7" t="s">
        <v>38</v>
      </c>
      <c r="E25" s="15"/>
      <c r="F25" s="16"/>
      <c r="G25" s="17"/>
      <c r="H25" s="18">
        <f>SUBTOTAL(9,H6:H24)</f>
        <v>1578.1973729799997</v>
      </c>
    </row>
    <row r="26" spans="1:9" x14ac:dyDescent="0.3">
      <c r="F26" s="5"/>
      <c r="G26" s="8"/>
      <c r="H26" s="10">
        <f t="shared" si="1"/>
        <v>0</v>
      </c>
    </row>
    <row r="27" spans="1:9" x14ac:dyDescent="0.3">
      <c r="B27" s="7" t="s">
        <v>62</v>
      </c>
      <c r="E27" s="19">
        <f>VLOOKUP($A$4,zone_lu,8)</f>
        <v>0.18</v>
      </c>
      <c r="F27" s="5"/>
      <c r="G27" s="8"/>
      <c r="H27" s="10">
        <f>ROUND(H25*E27,0)</f>
        <v>284</v>
      </c>
    </row>
    <row r="28" spans="1:9" x14ac:dyDescent="0.3">
      <c r="F28" s="5"/>
      <c r="G28" s="8"/>
      <c r="H28" s="10">
        <f t="shared" ref="H28:H30" si="2">E28*G28</f>
        <v>0</v>
      </c>
    </row>
    <row r="29" spans="1:9" ht="15" thickBot="1" x14ac:dyDescent="0.35">
      <c r="B29" s="20" t="s">
        <v>39</v>
      </c>
      <c r="C29" s="20"/>
      <c r="D29" s="20"/>
      <c r="E29" s="20"/>
      <c r="F29" s="6"/>
      <c r="G29" s="21"/>
      <c r="H29" s="22">
        <f>SUBTOTAL(9,H6:H28)</f>
        <v>1862.1973729799997</v>
      </c>
    </row>
    <row r="30" spans="1:9" ht="15" thickTop="1" x14ac:dyDescent="0.3">
      <c r="E30" s="19"/>
      <c r="F30" s="5"/>
      <c r="G30" s="8"/>
      <c r="H30" s="10">
        <f t="shared" si="2"/>
        <v>0</v>
      </c>
    </row>
    <row r="31" spans="1:9" x14ac:dyDescent="0.3">
      <c r="A31" s="15"/>
      <c r="B31" s="15"/>
      <c r="C31" s="15"/>
      <c r="D31" s="15"/>
      <c r="E31" s="23"/>
      <c r="F31" s="16"/>
      <c r="G31" s="17"/>
      <c r="H31" s="18"/>
      <c r="I31" s="15"/>
    </row>
    <row r="32" spans="1:9" x14ac:dyDescent="0.3">
      <c r="A32" s="15"/>
      <c r="B32" s="15"/>
      <c r="C32" s="15"/>
      <c r="D32" s="15"/>
      <c r="E32" s="23"/>
      <c r="F32" s="16"/>
      <c r="G32" s="17"/>
      <c r="H32" s="18"/>
      <c r="I32" s="15"/>
    </row>
    <row r="33" spans="1:9" x14ac:dyDescent="0.3">
      <c r="A33" s="15"/>
      <c r="B33" s="15"/>
      <c r="C33" s="15"/>
      <c r="D33" s="15"/>
      <c r="E33" s="23"/>
      <c r="F33" s="16"/>
      <c r="G33" s="17"/>
      <c r="H33" s="18"/>
      <c r="I33" s="15"/>
    </row>
    <row r="34" spans="1:9" x14ac:dyDescent="0.3">
      <c r="A34" s="15"/>
      <c r="B34" s="15"/>
      <c r="C34" s="15"/>
      <c r="D34" s="15"/>
      <c r="E34" s="15"/>
      <c r="F34" s="15"/>
      <c r="G34" s="15"/>
      <c r="H34" s="15"/>
      <c r="I34" s="15"/>
    </row>
    <row r="35" spans="1:9" x14ac:dyDescent="0.3">
      <c r="A35" s="15"/>
      <c r="B35" s="15"/>
      <c r="C35" s="15"/>
      <c r="D35" s="15"/>
      <c r="E35" s="15"/>
      <c r="F35" s="15"/>
      <c r="G35" s="15"/>
      <c r="H35" s="18"/>
      <c r="I35" s="15"/>
    </row>
    <row r="36" spans="1:9" x14ac:dyDescent="0.3">
      <c r="A36" s="15"/>
      <c r="B36" s="15"/>
      <c r="C36" s="15"/>
      <c r="D36" s="15"/>
      <c r="E36" s="15"/>
      <c r="F36" s="15"/>
      <c r="G36" s="15"/>
      <c r="H36" s="15"/>
      <c r="I36" s="15"/>
    </row>
  </sheetData>
  <mergeCells count="1">
    <mergeCell ref="A4:C4"/>
  </mergeCell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0"/>
  <dimension ref="A1:O36"/>
  <sheetViews>
    <sheetView showGridLines="0" zoomScale="90" zoomScaleNormal="90" workbookViewId="0">
      <selection activeCell="A46" sqref="A46"/>
    </sheetView>
  </sheetViews>
  <sheetFormatPr defaultColWidth="9.109375" defaultRowHeight="14.4" x14ac:dyDescent="0.3"/>
  <cols>
    <col min="1" max="3" width="3.6640625" style="7" customWidth="1"/>
    <col min="4" max="4" width="34.33203125" style="7" bestFit="1" customWidth="1"/>
    <col min="5" max="5" width="9" style="7" customWidth="1"/>
    <col min="6" max="6" width="6.6640625" style="7" customWidth="1"/>
    <col min="7" max="7" width="9.109375" style="7"/>
    <col min="8" max="8" width="9.109375" style="7" bestFit="1" customWidth="1"/>
    <col min="9" max="16384" width="9.109375" style="7"/>
  </cols>
  <sheetData>
    <row r="1" spans="1:15" x14ac:dyDescent="0.3">
      <c r="A1" s="7" t="s">
        <v>40</v>
      </c>
      <c r="O1" s="7" t="str">
        <f>A1&amp;": "&amp;A2</f>
        <v>Single Family: New Construction</v>
      </c>
    </row>
    <row r="2" spans="1:15" x14ac:dyDescent="0.3">
      <c r="A2" s="7" t="s">
        <v>4</v>
      </c>
    </row>
    <row r="3" spans="1:15" x14ac:dyDescent="0.3">
      <c r="A3" s="7" t="s">
        <v>27</v>
      </c>
    </row>
    <row r="4" spans="1:15" x14ac:dyDescent="0.3">
      <c r="A4" s="59">
        <v>6</v>
      </c>
      <c r="B4" s="59"/>
      <c r="C4" s="59"/>
    </row>
    <row r="5" spans="1:15" x14ac:dyDescent="0.3">
      <c r="F5" s="5"/>
      <c r="G5" s="8"/>
      <c r="H5" s="9"/>
    </row>
    <row r="6" spans="1:15" x14ac:dyDescent="0.3">
      <c r="B6" s="7" t="s">
        <v>30</v>
      </c>
      <c r="F6" s="5"/>
      <c r="G6" s="8"/>
      <c r="H6" s="9"/>
    </row>
    <row r="7" spans="1:15" x14ac:dyDescent="0.3">
      <c r="C7" s="7" t="s">
        <v>45</v>
      </c>
      <c r="F7" s="5"/>
      <c r="G7" s="8"/>
      <c r="H7" s="24" t="s">
        <v>58</v>
      </c>
    </row>
    <row r="8" spans="1:15" x14ac:dyDescent="0.3">
      <c r="D8" s="7" t="s">
        <v>31</v>
      </c>
      <c r="F8" s="5"/>
      <c r="G8" s="8"/>
      <c r="H8" s="10"/>
    </row>
    <row r="9" spans="1:15" x14ac:dyDescent="0.3">
      <c r="D9" s="7" t="s">
        <v>33</v>
      </c>
      <c r="F9" s="5"/>
      <c r="G9" s="10"/>
      <c r="H9" s="10"/>
    </row>
    <row r="10" spans="1:15" x14ac:dyDescent="0.3">
      <c r="E10" s="11"/>
      <c r="F10" s="12"/>
      <c r="G10" s="13"/>
      <c r="H10" s="14">
        <f>SUBTOTAL(9,H6:H9)</f>
        <v>0</v>
      </c>
    </row>
    <row r="11" spans="1:15" x14ac:dyDescent="0.3">
      <c r="F11" s="5"/>
      <c r="G11" s="8"/>
      <c r="H11" s="10">
        <f t="shared" ref="H11:H26" si="0">E11*G11</f>
        <v>0</v>
      </c>
    </row>
    <row r="12" spans="1:15" x14ac:dyDescent="0.3">
      <c r="B12" s="7" t="s">
        <v>35</v>
      </c>
      <c r="F12" s="5"/>
      <c r="G12" s="8"/>
      <c r="H12" s="10">
        <f t="shared" si="0"/>
        <v>0</v>
      </c>
    </row>
    <row r="13" spans="1:15" x14ac:dyDescent="0.3">
      <c r="C13" s="7" t="s">
        <v>44</v>
      </c>
      <c r="F13" s="5"/>
      <c r="G13" s="8"/>
      <c r="H13" s="10">
        <f t="shared" si="0"/>
        <v>0</v>
      </c>
    </row>
    <row r="14" spans="1:15" x14ac:dyDescent="0.3">
      <c r="D14" s="7" t="s">
        <v>60</v>
      </c>
      <c r="E14" s="7">
        <v>1</v>
      </c>
      <c r="F14" s="5" t="s">
        <v>36</v>
      </c>
      <c r="G14" s="8">
        <v>850</v>
      </c>
      <c r="H14" s="10">
        <f t="shared" si="0"/>
        <v>850</v>
      </c>
    </row>
    <row r="15" spans="1:15" x14ac:dyDescent="0.3">
      <c r="D15" s="3" t="s">
        <v>46</v>
      </c>
      <c r="F15" s="5"/>
      <c r="G15" s="8"/>
      <c r="H15" s="10">
        <f t="shared" si="0"/>
        <v>0</v>
      </c>
    </row>
    <row r="16" spans="1:15" x14ac:dyDescent="0.3">
      <c r="D16" s="1" t="s">
        <v>37</v>
      </c>
      <c r="E16" s="7">
        <v>1</v>
      </c>
      <c r="F16" s="5" t="s">
        <v>34</v>
      </c>
      <c r="G16" s="8">
        <v>250</v>
      </c>
      <c r="H16" s="10">
        <f t="shared" si="0"/>
        <v>250</v>
      </c>
    </row>
    <row r="17" spans="1:9" x14ac:dyDescent="0.3">
      <c r="D17" s="7" t="s">
        <v>31</v>
      </c>
      <c r="E17" s="7">
        <v>2</v>
      </c>
      <c r="F17" s="5" t="s">
        <v>32</v>
      </c>
      <c r="G17" s="8">
        <f>VLOOKUP($A$4,zone_lu,4)</f>
        <v>58.866228829999997</v>
      </c>
      <c r="H17" s="10">
        <f t="shared" si="0"/>
        <v>117.73245765999999</v>
      </c>
    </row>
    <row r="18" spans="1:9" x14ac:dyDescent="0.3">
      <c r="C18" t="s">
        <v>74</v>
      </c>
      <c r="F18" s="5"/>
      <c r="G18" s="8"/>
      <c r="H18" s="10">
        <f t="shared" si="0"/>
        <v>0</v>
      </c>
    </row>
    <row r="19" spans="1:9" x14ac:dyDescent="0.3">
      <c r="D19" t="s">
        <v>75</v>
      </c>
      <c r="E19" s="25">
        <v>1</v>
      </c>
      <c r="F19" s="26" t="s">
        <v>36</v>
      </c>
      <c r="G19" s="27">
        <v>75</v>
      </c>
      <c r="H19" s="28">
        <f t="shared" si="0"/>
        <v>75</v>
      </c>
      <c r="I19" s="29"/>
    </row>
    <row r="20" spans="1:9" x14ac:dyDescent="0.3">
      <c r="D20" t="s">
        <v>76</v>
      </c>
      <c r="E20" s="29"/>
      <c r="F20" s="26"/>
      <c r="G20" s="30"/>
      <c r="H20" s="31" t="s">
        <v>58</v>
      </c>
      <c r="I20" s="29"/>
    </row>
    <row r="21" spans="1:9" x14ac:dyDescent="0.3">
      <c r="D21" t="s">
        <v>77</v>
      </c>
      <c r="E21" s="25">
        <v>20</v>
      </c>
      <c r="F21" s="26" t="s">
        <v>78</v>
      </c>
      <c r="G21" s="27">
        <v>3</v>
      </c>
      <c r="H21" s="28">
        <f t="shared" si="0"/>
        <v>60</v>
      </c>
      <c r="I21" s="29"/>
    </row>
    <row r="22" spans="1:9" x14ac:dyDescent="0.3">
      <c r="D22" t="s">
        <v>31</v>
      </c>
      <c r="E22" s="29">
        <v>4</v>
      </c>
      <c r="F22" s="26" t="s">
        <v>32</v>
      </c>
      <c r="G22" s="30">
        <f>VLOOKUP($A$4,zone_lu,4)</f>
        <v>58.866228829999997</v>
      </c>
      <c r="H22" s="32">
        <f t="shared" si="0"/>
        <v>235.46491531999999</v>
      </c>
      <c r="I22" s="29"/>
    </row>
    <row r="23" spans="1:9" x14ac:dyDescent="0.3">
      <c r="E23" s="11"/>
      <c r="F23" s="12"/>
      <c r="G23" s="13"/>
      <c r="H23" s="14">
        <f>SUBTOTAL(9,H12:H22)</f>
        <v>1588.19737298</v>
      </c>
    </row>
    <row r="24" spans="1:9" x14ac:dyDescent="0.3">
      <c r="E24" s="15"/>
      <c r="F24" s="16"/>
      <c r="G24" s="17"/>
      <c r="H24" s="18"/>
    </row>
    <row r="25" spans="1:9" x14ac:dyDescent="0.3">
      <c r="C25" s="7" t="s">
        <v>38</v>
      </c>
      <c r="E25" s="15"/>
      <c r="F25" s="16"/>
      <c r="G25" s="17"/>
      <c r="H25" s="18">
        <f>SUBTOTAL(9,H6:H24)</f>
        <v>1588.19737298</v>
      </c>
    </row>
    <row r="26" spans="1:9" x14ac:dyDescent="0.3">
      <c r="F26" s="5"/>
      <c r="G26" s="8"/>
      <c r="H26" s="10">
        <f t="shared" si="0"/>
        <v>0</v>
      </c>
    </row>
    <row r="27" spans="1:9" x14ac:dyDescent="0.3">
      <c r="B27" s="7" t="s">
        <v>62</v>
      </c>
      <c r="E27" s="19">
        <f>VLOOKUP($A$4,zone_lu,8)</f>
        <v>0.18</v>
      </c>
      <c r="F27" s="5"/>
      <c r="G27" s="8"/>
      <c r="H27" s="10">
        <f>ROUND(H25*E27,0)</f>
        <v>286</v>
      </c>
    </row>
    <row r="28" spans="1:9" x14ac:dyDescent="0.3">
      <c r="F28" s="5"/>
      <c r="G28" s="8"/>
      <c r="H28" s="10">
        <f t="shared" ref="H28:H30" si="1">E28*G28</f>
        <v>0</v>
      </c>
    </row>
    <row r="29" spans="1:9" ht="15" thickBot="1" x14ac:dyDescent="0.35">
      <c r="B29" s="20" t="s">
        <v>39</v>
      </c>
      <c r="C29" s="20"/>
      <c r="D29" s="20"/>
      <c r="E29" s="20"/>
      <c r="F29" s="6"/>
      <c r="G29" s="21"/>
      <c r="H29" s="22">
        <f>SUBTOTAL(9,H6:H28)</f>
        <v>1874.19737298</v>
      </c>
    </row>
    <row r="30" spans="1:9" ht="15" thickTop="1" x14ac:dyDescent="0.3">
      <c r="E30" s="19"/>
      <c r="F30" s="5"/>
      <c r="G30" s="8"/>
      <c r="H30" s="10">
        <f t="shared" si="1"/>
        <v>0</v>
      </c>
    </row>
    <row r="31" spans="1:9" x14ac:dyDescent="0.3">
      <c r="A31" s="15"/>
      <c r="B31" s="15"/>
      <c r="C31" s="15"/>
      <c r="D31" s="15"/>
      <c r="E31" s="23"/>
      <c r="F31" s="16"/>
      <c r="G31" s="17"/>
      <c r="H31" s="18"/>
      <c r="I31" s="15"/>
    </row>
    <row r="32" spans="1:9" x14ac:dyDescent="0.3">
      <c r="A32" s="15"/>
      <c r="B32" s="15"/>
      <c r="C32" s="15"/>
      <c r="D32" s="15"/>
      <c r="E32" s="23"/>
      <c r="F32" s="16"/>
      <c r="G32" s="17"/>
      <c r="H32" s="18"/>
      <c r="I32" s="15"/>
    </row>
    <row r="33" spans="1:9" x14ac:dyDescent="0.3">
      <c r="A33" s="15"/>
      <c r="B33" s="15"/>
      <c r="C33" s="15"/>
      <c r="D33" s="15"/>
      <c r="E33" s="23"/>
      <c r="F33" s="16"/>
      <c r="G33" s="17"/>
      <c r="H33" s="18"/>
      <c r="I33" s="15"/>
    </row>
    <row r="34" spans="1:9" x14ac:dyDescent="0.3">
      <c r="A34" s="15"/>
      <c r="B34" s="15"/>
      <c r="C34" s="15"/>
      <c r="D34" s="15"/>
      <c r="E34" s="15"/>
      <c r="F34" s="15"/>
      <c r="G34" s="15"/>
      <c r="H34" s="15"/>
      <c r="I34" s="15"/>
    </row>
    <row r="35" spans="1:9" x14ac:dyDescent="0.3">
      <c r="A35" s="15"/>
      <c r="B35" s="15"/>
      <c r="C35" s="15"/>
      <c r="D35" s="15"/>
      <c r="E35" s="15"/>
      <c r="F35" s="15"/>
      <c r="G35" s="15"/>
      <c r="H35" s="18"/>
      <c r="I35" s="15"/>
    </row>
    <row r="36" spans="1:9" x14ac:dyDescent="0.3">
      <c r="A36" s="15"/>
      <c r="B36" s="15"/>
      <c r="C36" s="15"/>
      <c r="D36" s="15"/>
      <c r="E36" s="15"/>
      <c r="F36" s="15"/>
      <c r="G36" s="15"/>
      <c r="H36" s="15"/>
      <c r="I36" s="15"/>
    </row>
  </sheetData>
  <mergeCells count="1">
    <mergeCell ref="A4:C4"/>
  </mergeCell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41"/>
  <dimension ref="A1:O36"/>
  <sheetViews>
    <sheetView showGridLines="0" zoomScale="90" zoomScaleNormal="90" workbookViewId="0">
      <selection activeCell="A46" sqref="A46"/>
    </sheetView>
  </sheetViews>
  <sheetFormatPr defaultColWidth="9.109375" defaultRowHeight="14.4" x14ac:dyDescent="0.3"/>
  <cols>
    <col min="1" max="3" width="3.6640625" style="7" customWidth="1"/>
    <col min="4" max="4" width="34.33203125" style="7" bestFit="1" customWidth="1"/>
    <col min="5" max="5" width="9" style="7" customWidth="1"/>
    <col min="6" max="6" width="6.6640625" style="7" customWidth="1"/>
    <col min="7" max="7" width="9.109375" style="7"/>
    <col min="8" max="8" width="9.109375" style="7" bestFit="1" customWidth="1"/>
    <col min="9" max="16384" width="9.109375" style="7"/>
  </cols>
  <sheetData>
    <row r="1" spans="1:15" x14ac:dyDescent="0.3">
      <c r="A1" s="7" t="s">
        <v>40</v>
      </c>
      <c r="O1" s="7" t="str">
        <f>A1&amp;": "&amp;A2</f>
        <v>Single Family: New Construction</v>
      </c>
    </row>
    <row r="2" spans="1:15" x14ac:dyDescent="0.3">
      <c r="A2" s="7" t="s">
        <v>4</v>
      </c>
    </row>
    <row r="3" spans="1:15" x14ac:dyDescent="0.3">
      <c r="A3" s="7" t="s">
        <v>26</v>
      </c>
    </row>
    <row r="4" spans="1:15" x14ac:dyDescent="0.3">
      <c r="A4" s="59">
        <v>6</v>
      </c>
      <c r="B4" s="59"/>
      <c r="C4" s="59"/>
    </row>
    <row r="5" spans="1:15" x14ac:dyDescent="0.3">
      <c r="F5" s="5"/>
      <c r="G5" s="8"/>
      <c r="H5" s="9"/>
    </row>
    <row r="6" spans="1:15" x14ac:dyDescent="0.3">
      <c r="B6" s="7" t="s">
        <v>30</v>
      </c>
      <c r="F6" s="5"/>
      <c r="G6" s="8"/>
      <c r="H6" s="9"/>
    </row>
    <row r="7" spans="1:15" x14ac:dyDescent="0.3">
      <c r="C7" s="7" t="s">
        <v>45</v>
      </c>
      <c r="F7" s="5"/>
      <c r="G7" s="8"/>
      <c r="H7" s="24" t="s">
        <v>58</v>
      </c>
    </row>
    <row r="8" spans="1:15" x14ac:dyDescent="0.3">
      <c r="D8" s="7" t="s">
        <v>31</v>
      </c>
      <c r="F8" s="5"/>
      <c r="G8" s="8"/>
      <c r="H8" s="10"/>
    </row>
    <row r="9" spans="1:15" x14ac:dyDescent="0.3">
      <c r="D9" s="7" t="s">
        <v>33</v>
      </c>
      <c r="F9" s="5"/>
      <c r="G9" s="10"/>
      <c r="H9" s="10"/>
    </row>
    <row r="10" spans="1:15" x14ac:dyDescent="0.3">
      <c r="E10" s="11"/>
      <c r="F10" s="12"/>
      <c r="G10" s="13"/>
      <c r="H10" s="14">
        <f>SUBTOTAL(9,H6:H9)</f>
        <v>0</v>
      </c>
    </row>
    <row r="11" spans="1:15" x14ac:dyDescent="0.3">
      <c r="F11" s="5"/>
      <c r="G11" s="8"/>
      <c r="H11" s="10">
        <f t="shared" ref="H11:H26" si="0">E11*G11</f>
        <v>0</v>
      </c>
    </row>
    <row r="12" spans="1:15" x14ac:dyDescent="0.3">
      <c r="B12" s="7" t="s">
        <v>35</v>
      </c>
      <c r="F12" s="5"/>
      <c r="G12" s="8"/>
      <c r="H12" s="10">
        <f t="shared" si="0"/>
        <v>0</v>
      </c>
    </row>
    <row r="13" spans="1:15" x14ac:dyDescent="0.3">
      <c r="C13" s="7" t="s">
        <v>44</v>
      </c>
      <c r="F13" s="5"/>
      <c r="G13" s="8"/>
      <c r="H13" s="10">
        <f t="shared" si="0"/>
        <v>0</v>
      </c>
    </row>
    <row r="14" spans="1:15" x14ac:dyDescent="0.3">
      <c r="D14" s="7" t="s">
        <v>60</v>
      </c>
      <c r="E14" s="7">
        <v>1</v>
      </c>
      <c r="F14" s="5" t="s">
        <v>36</v>
      </c>
      <c r="G14" s="8">
        <v>1500</v>
      </c>
      <c r="H14" s="10">
        <f t="shared" si="0"/>
        <v>1500</v>
      </c>
    </row>
    <row r="15" spans="1:15" x14ac:dyDescent="0.3">
      <c r="D15" s="3" t="s">
        <v>47</v>
      </c>
      <c r="F15" s="5"/>
      <c r="G15" s="8"/>
      <c r="H15" s="10">
        <f t="shared" si="0"/>
        <v>0</v>
      </c>
    </row>
    <row r="16" spans="1:15" x14ac:dyDescent="0.3">
      <c r="D16" s="1" t="s">
        <v>37</v>
      </c>
      <c r="E16" s="7">
        <v>1</v>
      </c>
      <c r="F16" s="5" t="s">
        <v>34</v>
      </c>
      <c r="G16" s="8">
        <v>250</v>
      </c>
      <c r="H16" s="10">
        <f t="shared" si="0"/>
        <v>250</v>
      </c>
    </row>
    <row r="17" spans="1:9" x14ac:dyDescent="0.3">
      <c r="D17" s="7" t="s">
        <v>31</v>
      </c>
      <c r="E17" s="7">
        <v>2</v>
      </c>
      <c r="F17" s="5" t="s">
        <v>32</v>
      </c>
      <c r="G17" s="8">
        <f>VLOOKUP($A$4,zone_lu,4)</f>
        <v>58.866228829999997</v>
      </c>
      <c r="H17" s="10">
        <f t="shared" si="0"/>
        <v>117.73245765999999</v>
      </c>
    </row>
    <row r="18" spans="1:9" x14ac:dyDescent="0.3">
      <c r="C18" t="s">
        <v>74</v>
      </c>
      <c r="F18" s="5"/>
      <c r="G18" s="8"/>
      <c r="H18" s="10">
        <f t="shared" si="0"/>
        <v>0</v>
      </c>
    </row>
    <row r="19" spans="1:9" x14ac:dyDescent="0.3">
      <c r="D19" t="s">
        <v>75</v>
      </c>
      <c r="E19" s="25">
        <v>1</v>
      </c>
      <c r="F19" s="26" t="s">
        <v>36</v>
      </c>
      <c r="G19" s="27">
        <v>125</v>
      </c>
      <c r="H19" s="28">
        <f t="shared" si="0"/>
        <v>125</v>
      </c>
      <c r="I19" s="29"/>
    </row>
    <row r="20" spans="1:9" x14ac:dyDescent="0.3">
      <c r="D20" t="s">
        <v>76</v>
      </c>
      <c r="E20" s="29"/>
      <c r="F20" s="26"/>
      <c r="G20" s="30"/>
      <c r="H20" s="31" t="s">
        <v>58</v>
      </c>
      <c r="I20" s="29"/>
    </row>
    <row r="21" spans="1:9" x14ac:dyDescent="0.3">
      <c r="D21" t="s">
        <v>77</v>
      </c>
      <c r="E21" s="29"/>
      <c r="F21" s="26"/>
      <c r="G21" s="30"/>
      <c r="H21" s="31" t="s">
        <v>58</v>
      </c>
      <c r="I21" s="29"/>
    </row>
    <row r="22" spans="1:9" x14ac:dyDescent="0.3">
      <c r="D22" t="s">
        <v>31</v>
      </c>
      <c r="E22" s="29">
        <v>2</v>
      </c>
      <c r="F22" s="26" t="s">
        <v>32</v>
      </c>
      <c r="G22" s="30">
        <f>VLOOKUP($A$4,zone_lu,4)</f>
        <v>58.866228829999997</v>
      </c>
      <c r="H22" s="32">
        <f t="shared" si="0"/>
        <v>117.73245765999999</v>
      </c>
      <c r="I22" s="29"/>
    </row>
    <row r="23" spans="1:9" x14ac:dyDescent="0.3">
      <c r="E23" s="11"/>
      <c r="F23" s="12"/>
      <c r="G23" s="13"/>
      <c r="H23" s="14">
        <f>SUBTOTAL(9,H12:H22)</f>
        <v>2110.4649153199998</v>
      </c>
    </row>
    <row r="24" spans="1:9" x14ac:dyDescent="0.3">
      <c r="E24" s="15"/>
      <c r="F24" s="16"/>
      <c r="G24" s="17"/>
      <c r="H24" s="18"/>
    </row>
    <row r="25" spans="1:9" x14ac:dyDescent="0.3">
      <c r="C25" s="7" t="s">
        <v>38</v>
      </c>
      <c r="E25" s="15"/>
      <c r="F25" s="16"/>
      <c r="G25" s="17"/>
      <c r="H25" s="18">
        <f>SUBTOTAL(9,H6:H24)</f>
        <v>2110.4649153199998</v>
      </c>
    </row>
    <row r="26" spans="1:9" x14ac:dyDescent="0.3">
      <c r="F26" s="5"/>
      <c r="G26" s="8"/>
      <c r="H26" s="10">
        <f t="shared" si="0"/>
        <v>0</v>
      </c>
    </row>
    <row r="27" spans="1:9" x14ac:dyDescent="0.3">
      <c r="B27" s="7" t="s">
        <v>62</v>
      </c>
      <c r="E27" s="19">
        <f>VLOOKUP($A$4,zone_lu,8)</f>
        <v>0.18</v>
      </c>
      <c r="F27" s="5"/>
      <c r="G27" s="8"/>
      <c r="H27" s="10">
        <f>ROUND(H25*E27,0)</f>
        <v>380</v>
      </c>
    </row>
    <row r="28" spans="1:9" x14ac:dyDescent="0.3">
      <c r="F28" s="5"/>
      <c r="G28" s="8"/>
      <c r="H28" s="10">
        <f t="shared" ref="H28:H30" si="1">E28*G28</f>
        <v>0</v>
      </c>
    </row>
    <row r="29" spans="1:9" ht="15" thickBot="1" x14ac:dyDescent="0.35">
      <c r="B29" s="20" t="s">
        <v>39</v>
      </c>
      <c r="C29" s="20"/>
      <c r="D29" s="20"/>
      <c r="E29" s="20"/>
      <c r="F29" s="6"/>
      <c r="G29" s="21"/>
      <c r="H29" s="22">
        <f>SUBTOTAL(9,H6:H28)</f>
        <v>2490.4649153199998</v>
      </c>
    </row>
    <row r="30" spans="1:9" ht="15" thickTop="1" x14ac:dyDescent="0.3">
      <c r="E30" s="19"/>
      <c r="F30" s="5"/>
      <c r="G30" s="8"/>
      <c r="H30" s="10">
        <f t="shared" si="1"/>
        <v>0</v>
      </c>
    </row>
    <row r="31" spans="1:9" x14ac:dyDescent="0.3">
      <c r="A31" s="15"/>
      <c r="B31" s="15"/>
      <c r="C31" s="15"/>
      <c r="D31" s="15"/>
      <c r="E31" s="23"/>
      <c r="F31" s="16"/>
      <c r="G31" s="17"/>
      <c r="H31" s="18"/>
      <c r="I31" s="15"/>
    </row>
    <row r="32" spans="1:9" x14ac:dyDescent="0.3">
      <c r="A32" s="15"/>
      <c r="B32" s="15"/>
      <c r="C32" s="15"/>
      <c r="D32" s="15"/>
      <c r="E32" s="23"/>
      <c r="F32" s="16"/>
      <c r="G32" s="17"/>
      <c r="H32" s="18"/>
      <c r="I32" s="15"/>
    </row>
    <row r="33" spans="1:9" x14ac:dyDescent="0.3">
      <c r="A33" s="15"/>
      <c r="B33" s="15"/>
      <c r="C33" s="15"/>
      <c r="D33" s="15"/>
      <c r="E33" s="23"/>
      <c r="F33" s="16"/>
      <c r="G33" s="17"/>
      <c r="H33" s="18"/>
      <c r="I33" s="15"/>
    </row>
    <row r="34" spans="1:9" x14ac:dyDescent="0.3">
      <c r="A34" s="15"/>
      <c r="B34" s="15"/>
      <c r="C34" s="15"/>
      <c r="D34" s="15"/>
      <c r="E34" s="15"/>
      <c r="F34" s="15"/>
      <c r="G34" s="15"/>
      <c r="H34" s="15"/>
      <c r="I34" s="15"/>
    </row>
    <row r="35" spans="1:9" x14ac:dyDescent="0.3">
      <c r="A35" s="15"/>
      <c r="B35" s="15"/>
      <c r="C35" s="15"/>
      <c r="D35" s="15"/>
      <c r="E35" s="15"/>
      <c r="F35" s="15"/>
      <c r="G35" s="15"/>
      <c r="H35" s="18"/>
      <c r="I35" s="15"/>
    </row>
    <row r="36" spans="1:9" x14ac:dyDescent="0.3">
      <c r="A36" s="15"/>
      <c r="B36" s="15"/>
      <c r="C36" s="15"/>
      <c r="D36" s="15"/>
      <c r="E36" s="15"/>
      <c r="F36" s="15"/>
      <c r="G36" s="15"/>
      <c r="H36" s="15"/>
      <c r="I36" s="15"/>
    </row>
  </sheetData>
  <mergeCells count="1">
    <mergeCell ref="A4:C4"/>
  </mergeCell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42"/>
  <dimension ref="A1:O36"/>
  <sheetViews>
    <sheetView showGridLines="0" zoomScale="90" zoomScaleNormal="90" workbookViewId="0">
      <selection activeCell="A46" sqref="A46"/>
    </sheetView>
  </sheetViews>
  <sheetFormatPr defaultColWidth="9.109375" defaultRowHeight="14.4" x14ac:dyDescent="0.3"/>
  <cols>
    <col min="1" max="3" width="3.6640625" style="7" customWidth="1"/>
    <col min="4" max="4" width="34.33203125" style="7" bestFit="1" customWidth="1"/>
    <col min="5" max="5" width="9" style="7" customWidth="1"/>
    <col min="6" max="6" width="6.6640625" style="7" customWidth="1"/>
    <col min="7" max="7" width="9.109375" style="7"/>
    <col min="8" max="8" width="9.109375" style="7" bestFit="1" customWidth="1"/>
    <col min="9" max="16384" width="9.109375" style="7"/>
  </cols>
  <sheetData>
    <row r="1" spans="1:15" x14ac:dyDescent="0.3">
      <c r="A1" s="7" t="s">
        <v>40</v>
      </c>
      <c r="O1" s="7" t="str">
        <f>A1&amp;": "&amp;A2</f>
        <v>Single Family: New Construction</v>
      </c>
    </row>
    <row r="2" spans="1:15" x14ac:dyDescent="0.3">
      <c r="A2" s="7" t="s">
        <v>4</v>
      </c>
    </row>
    <row r="3" spans="1:15" x14ac:dyDescent="0.3">
      <c r="A3" s="7" t="s">
        <v>26</v>
      </c>
    </row>
    <row r="4" spans="1:15" x14ac:dyDescent="0.3">
      <c r="A4" s="59">
        <v>6</v>
      </c>
      <c r="B4" s="59"/>
      <c r="C4" s="59"/>
    </row>
    <row r="5" spans="1:15" x14ac:dyDescent="0.3">
      <c r="F5" s="5"/>
      <c r="G5" s="8"/>
      <c r="H5" s="9"/>
    </row>
    <row r="6" spans="1:15" x14ac:dyDescent="0.3">
      <c r="B6" s="7" t="s">
        <v>30</v>
      </c>
      <c r="F6" s="5"/>
      <c r="G6" s="8"/>
      <c r="H6" s="9"/>
    </row>
    <row r="7" spans="1:15" x14ac:dyDescent="0.3">
      <c r="C7" s="7" t="s">
        <v>45</v>
      </c>
      <c r="F7" s="5"/>
      <c r="G7" s="8"/>
      <c r="H7" s="24" t="s">
        <v>58</v>
      </c>
    </row>
    <row r="8" spans="1:15" x14ac:dyDescent="0.3">
      <c r="D8" s="7" t="s">
        <v>31</v>
      </c>
      <c r="F8" s="5"/>
      <c r="G8" s="8"/>
      <c r="H8" s="10"/>
    </row>
    <row r="9" spans="1:15" x14ac:dyDescent="0.3">
      <c r="D9" s="7" t="s">
        <v>33</v>
      </c>
      <c r="F9" s="5"/>
      <c r="G9" s="10"/>
      <c r="H9" s="10"/>
    </row>
    <row r="10" spans="1:15" x14ac:dyDescent="0.3">
      <c r="E10" s="11"/>
      <c r="F10" s="12"/>
      <c r="G10" s="13"/>
      <c r="H10" s="14">
        <f>SUBTOTAL(9,H6:H9)</f>
        <v>0</v>
      </c>
    </row>
    <row r="11" spans="1:15" x14ac:dyDescent="0.3">
      <c r="F11" s="5"/>
      <c r="G11" s="8"/>
      <c r="H11" s="10">
        <f t="shared" ref="H11:H26" si="0">E11*G11</f>
        <v>0</v>
      </c>
    </row>
    <row r="12" spans="1:15" x14ac:dyDescent="0.3">
      <c r="B12" s="7" t="s">
        <v>35</v>
      </c>
      <c r="F12" s="5"/>
      <c r="G12" s="8"/>
      <c r="H12" s="10">
        <f t="shared" si="0"/>
        <v>0</v>
      </c>
    </row>
    <row r="13" spans="1:15" x14ac:dyDescent="0.3">
      <c r="C13" s="7" t="s">
        <v>44</v>
      </c>
      <c r="F13" s="5"/>
      <c r="G13" s="8"/>
      <c r="H13" s="10">
        <f t="shared" si="0"/>
        <v>0</v>
      </c>
    </row>
    <row r="14" spans="1:15" x14ac:dyDescent="0.3">
      <c r="D14" s="7" t="s">
        <v>60</v>
      </c>
      <c r="E14" s="7">
        <v>1</v>
      </c>
      <c r="F14" s="5" t="s">
        <v>36</v>
      </c>
      <c r="G14" s="8">
        <v>800</v>
      </c>
      <c r="H14" s="10">
        <f t="shared" si="0"/>
        <v>800</v>
      </c>
    </row>
    <row r="15" spans="1:15" x14ac:dyDescent="0.3">
      <c r="D15" s="3" t="s">
        <v>48</v>
      </c>
      <c r="F15" s="5"/>
      <c r="G15" s="8"/>
      <c r="H15" s="10">
        <f t="shared" si="0"/>
        <v>0</v>
      </c>
    </row>
    <row r="16" spans="1:15" x14ac:dyDescent="0.3">
      <c r="D16" s="1" t="s">
        <v>37</v>
      </c>
      <c r="E16" s="7">
        <v>1</v>
      </c>
      <c r="F16" s="5" t="s">
        <v>34</v>
      </c>
      <c r="G16" s="8">
        <v>250</v>
      </c>
      <c r="H16" s="10">
        <f t="shared" si="0"/>
        <v>250</v>
      </c>
    </row>
    <row r="17" spans="1:9" x14ac:dyDescent="0.3">
      <c r="D17" s="7" t="s">
        <v>31</v>
      </c>
      <c r="E17" s="7">
        <v>2</v>
      </c>
      <c r="F17" s="5" t="s">
        <v>32</v>
      </c>
      <c r="G17" s="8">
        <f>VLOOKUP($A$4,zone_lu,4)</f>
        <v>58.866228829999997</v>
      </c>
      <c r="H17" s="10">
        <f t="shared" si="0"/>
        <v>117.73245765999999</v>
      </c>
    </row>
    <row r="18" spans="1:9" x14ac:dyDescent="0.3">
      <c r="C18" t="s">
        <v>74</v>
      </c>
      <c r="F18" s="5"/>
      <c r="G18" s="8"/>
      <c r="H18" s="10">
        <f t="shared" si="0"/>
        <v>0</v>
      </c>
    </row>
    <row r="19" spans="1:9" x14ac:dyDescent="0.3">
      <c r="D19" t="s">
        <v>75</v>
      </c>
      <c r="E19" s="25">
        <v>1</v>
      </c>
      <c r="F19" s="26" t="s">
        <v>36</v>
      </c>
      <c r="G19" s="27">
        <v>125</v>
      </c>
      <c r="H19" s="28">
        <f t="shared" si="0"/>
        <v>125</v>
      </c>
      <c r="I19" s="29"/>
    </row>
    <row r="20" spans="1:9" x14ac:dyDescent="0.3">
      <c r="D20" t="s">
        <v>76</v>
      </c>
      <c r="E20" s="29"/>
      <c r="F20" s="26"/>
      <c r="G20" s="30"/>
      <c r="H20" s="31" t="s">
        <v>58</v>
      </c>
      <c r="I20" s="29"/>
    </row>
    <row r="21" spans="1:9" x14ac:dyDescent="0.3">
      <c r="D21" t="s">
        <v>77</v>
      </c>
      <c r="E21" s="29"/>
      <c r="F21" s="26"/>
      <c r="G21" s="30"/>
      <c r="H21" s="31" t="s">
        <v>58</v>
      </c>
      <c r="I21" s="29"/>
    </row>
    <row r="22" spans="1:9" x14ac:dyDescent="0.3">
      <c r="D22" t="s">
        <v>31</v>
      </c>
      <c r="E22" s="29">
        <v>2</v>
      </c>
      <c r="F22" s="26" t="s">
        <v>32</v>
      </c>
      <c r="G22" s="30">
        <f>VLOOKUP($A$4,zone_lu,4)</f>
        <v>58.866228829999997</v>
      </c>
      <c r="H22" s="32">
        <f t="shared" si="0"/>
        <v>117.73245765999999</v>
      </c>
      <c r="I22" s="29"/>
    </row>
    <row r="23" spans="1:9" x14ac:dyDescent="0.3">
      <c r="E23" s="11"/>
      <c r="F23" s="12"/>
      <c r="G23" s="13"/>
      <c r="H23" s="14">
        <f>SUBTOTAL(9,H12:H22)</f>
        <v>1410.4649153199998</v>
      </c>
    </row>
    <row r="24" spans="1:9" x14ac:dyDescent="0.3">
      <c r="E24" s="15"/>
      <c r="F24" s="16"/>
      <c r="G24" s="17"/>
      <c r="H24" s="18"/>
    </row>
    <row r="25" spans="1:9" x14ac:dyDescent="0.3">
      <c r="C25" s="7" t="s">
        <v>38</v>
      </c>
      <c r="E25" s="15"/>
      <c r="F25" s="16"/>
      <c r="G25" s="17"/>
      <c r="H25" s="18">
        <f>SUBTOTAL(9,H6:H24)</f>
        <v>1410.4649153199998</v>
      </c>
    </row>
    <row r="26" spans="1:9" x14ac:dyDescent="0.3">
      <c r="F26" s="5"/>
      <c r="G26" s="8"/>
      <c r="H26" s="10">
        <f t="shared" si="0"/>
        <v>0</v>
      </c>
    </row>
    <row r="27" spans="1:9" x14ac:dyDescent="0.3">
      <c r="B27" s="7" t="s">
        <v>62</v>
      </c>
      <c r="E27" s="19">
        <f>VLOOKUP($A$4,zone_lu,8)</f>
        <v>0.18</v>
      </c>
      <c r="F27" s="5"/>
      <c r="G27" s="8"/>
      <c r="H27" s="10">
        <f>ROUND(H25*E27,0)</f>
        <v>254</v>
      </c>
    </row>
    <row r="28" spans="1:9" x14ac:dyDescent="0.3">
      <c r="F28" s="5"/>
      <c r="G28" s="8"/>
      <c r="H28" s="10">
        <f t="shared" ref="H28:H30" si="1">E28*G28</f>
        <v>0</v>
      </c>
    </row>
    <row r="29" spans="1:9" ht="15" thickBot="1" x14ac:dyDescent="0.35">
      <c r="B29" s="20" t="s">
        <v>39</v>
      </c>
      <c r="C29" s="20"/>
      <c r="D29" s="20"/>
      <c r="E29" s="20"/>
      <c r="F29" s="6"/>
      <c r="G29" s="21"/>
      <c r="H29" s="22">
        <f>SUBTOTAL(9,H6:H28)</f>
        <v>1664.4649153199998</v>
      </c>
    </row>
    <row r="30" spans="1:9" ht="15" thickTop="1" x14ac:dyDescent="0.3">
      <c r="E30" s="19"/>
      <c r="F30" s="5"/>
      <c r="G30" s="8"/>
      <c r="H30" s="10">
        <f t="shared" si="1"/>
        <v>0</v>
      </c>
    </row>
    <row r="31" spans="1:9" x14ac:dyDescent="0.3">
      <c r="A31" s="15"/>
      <c r="B31" s="15"/>
      <c r="C31" s="15"/>
      <c r="D31" s="15"/>
      <c r="E31" s="23"/>
      <c r="F31" s="16"/>
      <c r="G31" s="17"/>
      <c r="H31" s="18"/>
      <c r="I31" s="15"/>
    </row>
    <row r="32" spans="1:9" x14ac:dyDescent="0.3">
      <c r="A32" s="15"/>
      <c r="B32" s="15"/>
      <c r="C32" s="15"/>
      <c r="D32" s="15"/>
      <c r="E32" s="23"/>
      <c r="F32" s="16"/>
      <c r="G32" s="17"/>
      <c r="H32" s="18"/>
      <c r="I32" s="15"/>
    </row>
    <row r="33" spans="1:9" x14ac:dyDescent="0.3">
      <c r="A33" s="15"/>
      <c r="B33" s="15"/>
      <c r="C33" s="15"/>
      <c r="D33" s="15"/>
      <c r="E33" s="23"/>
      <c r="F33" s="16"/>
      <c r="G33" s="17"/>
      <c r="H33" s="18"/>
      <c r="I33" s="15"/>
    </row>
    <row r="34" spans="1:9" x14ac:dyDescent="0.3">
      <c r="A34" s="15"/>
      <c r="B34" s="15"/>
      <c r="C34" s="15"/>
      <c r="D34" s="15"/>
      <c r="E34" s="15"/>
      <c r="F34" s="15"/>
      <c r="G34" s="15"/>
      <c r="H34" s="15"/>
      <c r="I34" s="15"/>
    </row>
    <row r="35" spans="1:9" x14ac:dyDescent="0.3">
      <c r="A35" s="15"/>
      <c r="B35" s="15"/>
      <c r="C35" s="15"/>
      <c r="D35" s="15"/>
      <c r="E35" s="15"/>
      <c r="F35" s="15"/>
      <c r="G35" s="15"/>
      <c r="H35" s="18"/>
      <c r="I35" s="15"/>
    </row>
    <row r="36" spans="1:9" x14ac:dyDescent="0.3">
      <c r="A36" s="15"/>
      <c r="B36" s="15"/>
      <c r="C36" s="15"/>
      <c r="D36" s="15"/>
      <c r="E36" s="15"/>
      <c r="F36" s="15"/>
      <c r="G36" s="15"/>
      <c r="H36" s="15"/>
      <c r="I36" s="15"/>
    </row>
  </sheetData>
  <mergeCells count="1">
    <mergeCell ref="A4:C4"/>
  </mergeCell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43"/>
  <dimension ref="A1:O36"/>
  <sheetViews>
    <sheetView showGridLines="0" zoomScale="90" zoomScaleNormal="90" workbookViewId="0">
      <selection activeCell="A46" sqref="A46"/>
    </sheetView>
  </sheetViews>
  <sheetFormatPr defaultColWidth="9.109375" defaultRowHeight="14.4" x14ac:dyDescent="0.3"/>
  <cols>
    <col min="1" max="3" width="3.6640625" style="7" customWidth="1"/>
    <col min="4" max="4" width="34.33203125" style="7" bestFit="1" customWidth="1"/>
    <col min="5" max="5" width="9" style="7" customWidth="1"/>
    <col min="6" max="6" width="6.6640625" style="7" customWidth="1"/>
    <col min="7" max="7" width="9.109375" style="7"/>
    <col min="8" max="8" width="9.109375" style="7" bestFit="1" customWidth="1"/>
    <col min="9" max="16384" width="9.109375" style="7"/>
  </cols>
  <sheetData>
    <row r="1" spans="1:15" x14ac:dyDescent="0.3">
      <c r="A1" s="7" t="s">
        <v>40</v>
      </c>
      <c r="O1" s="7" t="str">
        <f>A1&amp;": "&amp;A2</f>
        <v>Single Family: Retrofit</v>
      </c>
    </row>
    <row r="2" spans="1:15" x14ac:dyDescent="0.3">
      <c r="A2" s="7" t="s">
        <v>3</v>
      </c>
    </row>
    <row r="3" spans="1:15" x14ac:dyDescent="0.3">
      <c r="A3" s="7" t="s">
        <v>27</v>
      </c>
    </row>
    <row r="4" spans="1:15" x14ac:dyDescent="0.3">
      <c r="A4" s="59">
        <v>6</v>
      </c>
      <c r="B4" s="59"/>
      <c r="C4" s="59"/>
    </row>
    <row r="5" spans="1:15" x14ac:dyDescent="0.3">
      <c r="F5" s="5"/>
      <c r="G5" s="8"/>
      <c r="H5" s="9"/>
    </row>
    <row r="6" spans="1:15" x14ac:dyDescent="0.3">
      <c r="B6" s="7" t="s">
        <v>30</v>
      </c>
      <c r="F6" s="5"/>
      <c r="G6" s="8"/>
      <c r="H6" s="9"/>
    </row>
    <row r="7" spans="1:15" x14ac:dyDescent="0.3">
      <c r="C7" s="7" t="s">
        <v>45</v>
      </c>
      <c r="F7" s="5"/>
      <c r="G7" s="8"/>
      <c r="H7" s="9"/>
    </row>
    <row r="8" spans="1:15" x14ac:dyDescent="0.3">
      <c r="D8" s="7" t="s">
        <v>31</v>
      </c>
      <c r="E8" s="7">
        <v>2</v>
      </c>
      <c r="F8" s="5" t="s">
        <v>32</v>
      </c>
      <c r="G8" s="8">
        <f>VLOOKUP($A$4,zone_lu,4)</f>
        <v>58.866228829999997</v>
      </c>
      <c r="H8" s="10">
        <f>E8*G8</f>
        <v>117.73245765999999</v>
      </c>
    </row>
    <row r="9" spans="1:15" x14ac:dyDescent="0.3">
      <c r="D9" s="7" t="s">
        <v>33</v>
      </c>
      <c r="E9" s="7">
        <v>1</v>
      </c>
      <c r="F9" s="5" t="s">
        <v>34</v>
      </c>
      <c r="G9" s="8">
        <v>50</v>
      </c>
      <c r="H9" s="10">
        <f t="shared" ref="H9" si="0">E9*G9</f>
        <v>50</v>
      </c>
    </row>
    <row r="10" spans="1:15" x14ac:dyDescent="0.3">
      <c r="E10" s="11"/>
      <c r="F10" s="12"/>
      <c r="G10" s="13"/>
      <c r="H10" s="14">
        <f>SUBTOTAL(9,H6:H9)</f>
        <v>167.73245765999999</v>
      </c>
    </row>
    <row r="11" spans="1:15" x14ac:dyDescent="0.3">
      <c r="F11" s="5"/>
      <c r="G11" s="8"/>
      <c r="H11" s="10">
        <f t="shared" ref="H11:H26" si="1">E11*G11</f>
        <v>0</v>
      </c>
    </row>
    <row r="12" spans="1:15" x14ac:dyDescent="0.3">
      <c r="B12" s="7" t="s">
        <v>35</v>
      </c>
      <c r="F12" s="5"/>
      <c r="G12" s="8"/>
      <c r="H12" s="10">
        <f t="shared" si="1"/>
        <v>0</v>
      </c>
    </row>
    <row r="13" spans="1:15" x14ac:dyDescent="0.3">
      <c r="C13" s="7" t="s">
        <v>44</v>
      </c>
      <c r="F13" s="5"/>
      <c r="G13" s="8"/>
      <c r="H13" s="10">
        <f t="shared" si="1"/>
        <v>0</v>
      </c>
    </row>
    <row r="14" spans="1:15" x14ac:dyDescent="0.3">
      <c r="D14" s="7" t="s">
        <v>60</v>
      </c>
      <c r="E14" s="7">
        <v>1</v>
      </c>
      <c r="F14" s="5" t="s">
        <v>36</v>
      </c>
      <c r="G14" s="8">
        <v>850</v>
      </c>
      <c r="H14" s="10">
        <f t="shared" si="1"/>
        <v>850</v>
      </c>
    </row>
    <row r="15" spans="1:15" x14ac:dyDescent="0.3">
      <c r="D15" s="3" t="s">
        <v>46</v>
      </c>
      <c r="F15" s="5"/>
      <c r="G15" s="8"/>
      <c r="H15" s="10">
        <f t="shared" si="1"/>
        <v>0</v>
      </c>
    </row>
    <row r="16" spans="1:15" x14ac:dyDescent="0.3">
      <c r="D16" s="1" t="s">
        <v>37</v>
      </c>
      <c r="E16" s="7">
        <v>1</v>
      </c>
      <c r="F16" s="5" t="s">
        <v>34</v>
      </c>
      <c r="G16" s="8">
        <v>250</v>
      </c>
      <c r="H16" s="10">
        <f t="shared" si="1"/>
        <v>250</v>
      </c>
    </row>
    <row r="17" spans="1:9" x14ac:dyDescent="0.3">
      <c r="D17" s="7" t="s">
        <v>31</v>
      </c>
      <c r="E17" s="7">
        <v>2</v>
      </c>
      <c r="F17" s="5" t="s">
        <v>32</v>
      </c>
      <c r="G17" s="8">
        <f>VLOOKUP($A$4,zone_lu,4)</f>
        <v>58.866228829999997</v>
      </c>
      <c r="H17" s="10">
        <f t="shared" si="1"/>
        <v>117.73245765999999</v>
      </c>
    </row>
    <row r="18" spans="1:9" x14ac:dyDescent="0.3">
      <c r="C18" t="s">
        <v>74</v>
      </c>
      <c r="F18" s="5"/>
      <c r="G18" s="8"/>
      <c r="H18" s="10">
        <f t="shared" si="1"/>
        <v>0</v>
      </c>
    </row>
    <row r="19" spans="1:9" x14ac:dyDescent="0.3">
      <c r="D19" t="s">
        <v>75</v>
      </c>
      <c r="E19" s="29"/>
      <c r="F19" s="26"/>
      <c r="G19" s="30"/>
      <c r="H19" s="31" t="s">
        <v>28</v>
      </c>
      <c r="I19" s="29"/>
    </row>
    <row r="20" spans="1:9" x14ac:dyDescent="0.3">
      <c r="D20" t="s">
        <v>76</v>
      </c>
      <c r="E20" s="29"/>
      <c r="F20" s="26"/>
      <c r="G20" s="30"/>
      <c r="H20" s="31" t="s">
        <v>58</v>
      </c>
      <c r="I20" s="29"/>
    </row>
    <row r="21" spans="1:9" x14ac:dyDescent="0.3">
      <c r="D21" t="s">
        <v>77</v>
      </c>
      <c r="E21" s="29"/>
      <c r="F21" s="26"/>
      <c r="G21" s="30"/>
      <c r="H21" s="31" t="s">
        <v>28</v>
      </c>
      <c r="I21" s="29"/>
    </row>
    <row r="22" spans="1:9" x14ac:dyDescent="0.3">
      <c r="D22" t="s">
        <v>31</v>
      </c>
      <c r="E22" s="29"/>
      <c r="F22" s="26"/>
      <c r="G22" s="30"/>
      <c r="H22" s="31" t="s">
        <v>28</v>
      </c>
      <c r="I22" s="29"/>
    </row>
    <row r="23" spans="1:9" x14ac:dyDescent="0.3">
      <c r="E23" s="11"/>
      <c r="F23" s="12"/>
      <c r="G23" s="13"/>
      <c r="H23" s="14">
        <f>SUBTOTAL(9,H12:H22)</f>
        <v>1217.7324576599999</v>
      </c>
    </row>
    <row r="24" spans="1:9" x14ac:dyDescent="0.3">
      <c r="E24" s="15"/>
      <c r="F24" s="16"/>
      <c r="G24" s="17"/>
      <c r="H24" s="18"/>
    </row>
    <row r="25" spans="1:9" x14ac:dyDescent="0.3">
      <c r="C25" s="7" t="s">
        <v>38</v>
      </c>
      <c r="E25" s="15"/>
      <c r="F25" s="16"/>
      <c r="G25" s="17"/>
      <c r="H25" s="18">
        <f>SUBTOTAL(9,H6:H24)</f>
        <v>1385.4649153199998</v>
      </c>
    </row>
    <row r="26" spans="1:9" x14ac:dyDescent="0.3">
      <c r="F26" s="5"/>
      <c r="G26" s="8"/>
      <c r="H26" s="10">
        <f t="shared" si="1"/>
        <v>0</v>
      </c>
    </row>
    <row r="27" spans="1:9" x14ac:dyDescent="0.3">
      <c r="B27" s="7" t="s">
        <v>62</v>
      </c>
      <c r="E27" s="19">
        <f>VLOOKUP($A$4,zone_lu,8)</f>
        <v>0.18</v>
      </c>
      <c r="F27" s="5"/>
      <c r="G27" s="8"/>
      <c r="H27" s="10">
        <f>ROUND(H25*E27,0)</f>
        <v>249</v>
      </c>
    </row>
    <row r="28" spans="1:9" x14ac:dyDescent="0.3">
      <c r="F28" s="5"/>
      <c r="G28" s="8"/>
      <c r="H28" s="10">
        <f t="shared" ref="H28:H30" si="2">E28*G28</f>
        <v>0</v>
      </c>
    </row>
    <row r="29" spans="1:9" ht="15" thickBot="1" x14ac:dyDescent="0.35">
      <c r="B29" s="20" t="s">
        <v>39</v>
      </c>
      <c r="C29" s="20"/>
      <c r="D29" s="20"/>
      <c r="E29" s="20"/>
      <c r="F29" s="6"/>
      <c r="G29" s="21"/>
      <c r="H29" s="22">
        <f>SUBTOTAL(9,H6:H28)</f>
        <v>1634.4649153199998</v>
      </c>
    </row>
    <row r="30" spans="1:9" ht="15" thickTop="1" x14ac:dyDescent="0.3">
      <c r="E30" s="19"/>
      <c r="F30" s="5"/>
      <c r="G30" s="8"/>
      <c r="H30" s="10">
        <f t="shared" si="2"/>
        <v>0</v>
      </c>
    </row>
    <row r="31" spans="1:9" x14ac:dyDescent="0.3">
      <c r="A31" s="15"/>
      <c r="B31" s="15"/>
      <c r="C31" s="15"/>
      <c r="D31" s="15"/>
      <c r="E31" s="23"/>
      <c r="F31" s="16"/>
      <c r="G31" s="17"/>
      <c r="H31" s="18"/>
      <c r="I31" s="15"/>
    </row>
    <row r="32" spans="1:9" x14ac:dyDescent="0.3">
      <c r="A32" s="15"/>
      <c r="B32" s="15"/>
      <c r="C32" s="15"/>
      <c r="D32" s="15"/>
      <c r="E32" s="23"/>
      <c r="F32" s="16"/>
      <c r="G32" s="17"/>
      <c r="H32" s="18"/>
      <c r="I32" s="15"/>
    </row>
    <row r="33" spans="1:9" x14ac:dyDescent="0.3">
      <c r="A33" s="15"/>
      <c r="B33" s="15"/>
      <c r="C33" s="15"/>
      <c r="D33" s="15"/>
      <c r="E33" s="23"/>
      <c r="F33" s="16"/>
      <c r="G33" s="17"/>
      <c r="H33" s="18"/>
      <c r="I33" s="15"/>
    </row>
    <row r="34" spans="1:9" x14ac:dyDescent="0.3">
      <c r="A34" s="15"/>
      <c r="B34" s="15"/>
      <c r="C34" s="15"/>
      <c r="D34" s="15"/>
      <c r="E34" s="15"/>
      <c r="F34" s="15"/>
      <c r="G34" s="15"/>
      <c r="H34" s="15"/>
      <c r="I34" s="15"/>
    </row>
    <row r="35" spans="1:9" x14ac:dyDescent="0.3">
      <c r="A35" s="15"/>
      <c r="B35" s="15"/>
      <c r="C35" s="15"/>
      <c r="D35" s="15"/>
      <c r="E35" s="15"/>
      <c r="F35" s="15"/>
      <c r="G35" s="15"/>
      <c r="H35" s="18"/>
      <c r="I35" s="15"/>
    </row>
    <row r="36" spans="1:9" x14ac:dyDescent="0.3">
      <c r="A36" s="15"/>
      <c r="B36" s="15"/>
      <c r="C36" s="15"/>
      <c r="D36" s="15"/>
      <c r="E36" s="15"/>
      <c r="F36" s="15"/>
      <c r="G36" s="15"/>
      <c r="H36" s="15"/>
      <c r="I36" s="15"/>
    </row>
  </sheetData>
  <mergeCells count="1">
    <mergeCell ref="A4:C4"/>
  </mergeCell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44"/>
  <dimension ref="A1:O36"/>
  <sheetViews>
    <sheetView showGridLines="0" zoomScale="90" zoomScaleNormal="90" workbookViewId="0">
      <selection activeCell="A46" sqref="A46"/>
    </sheetView>
  </sheetViews>
  <sheetFormatPr defaultColWidth="9.109375" defaultRowHeight="14.4" x14ac:dyDescent="0.3"/>
  <cols>
    <col min="1" max="3" width="3.6640625" style="7" customWidth="1"/>
    <col min="4" max="4" width="34.33203125" style="7" bestFit="1" customWidth="1"/>
    <col min="5" max="5" width="9" style="7" customWidth="1"/>
    <col min="6" max="6" width="6.6640625" style="7" customWidth="1"/>
    <col min="7" max="7" width="9.109375" style="7"/>
    <col min="8" max="8" width="9.109375" style="7" bestFit="1" customWidth="1"/>
    <col min="9" max="16384" width="9.109375" style="7"/>
  </cols>
  <sheetData>
    <row r="1" spans="1:15" x14ac:dyDescent="0.3">
      <c r="A1" s="7" t="s">
        <v>40</v>
      </c>
      <c r="O1" s="7" t="str">
        <f>A1&amp;": "&amp;A2</f>
        <v>Single Family: Retrofit</v>
      </c>
    </row>
    <row r="2" spans="1:15" x14ac:dyDescent="0.3">
      <c r="A2" s="7" t="s">
        <v>3</v>
      </c>
    </row>
    <row r="3" spans="1:15" x14ac:dyDescent="0.3">
      <c r="A3" s="7" t="s">
        <v>26</v>
      </c>
    </row>
    <row r="4" spans="1:15" x14ac:dyDescent="0.3">
      <c r="A4" s="59">
        <v>6</v>
      </c>
      <c r="B4" s="59"/>
      <c r="C4" s="59"/>
    </row>
    <row r="5" spans="1:15" x14ac:dyDescent="0.3">
      <c r="F5" s="5"/>
      <c r="G5" s="8"/>
      <c r="H5" s="9"/>
    </row>
    <row r="6" spans="1:15" x14ac:dyDescent="0.3">
      <c r="B6" s="7" t="s">
        <v>30</v>
      </c>
      <c r="F6" s="5"/>
      <c r="G6" s="8"/>
      <c r="H6" s="9"/>
    </row>
    <row r="7" spans="1:15" x14ac:dyDescent="0.3">
      <c r="C7" s="7" t="s">
        <v>45</v>
      </c>
      <c r="F7" s="5"/>
      <c r="G7" s="8"/>
      <c r="H7" s="9"/>
    </row>
    <row r="8" spans="1:15" x14ac:dyDescent="0.3">
      <c r="D8" s="7" t="s">
        <v>31</v>
      </c>
      <c r="E8" s="7">
        <v>2</v>
      </c>
      <c r="F8" s="5" t="s">
        <v>32</v>
      </c>
      <c r="G8" s="8">
        <f>VLOOKUP($A$4,zone_lu,4)</f>
        <v>58.866228829999997</v>
      </c>
      <c r="H8" s="10">
        <f>E8*G8</f>
        <v>117.73245765999999</v>
      </c>
    </row>
    <row r="9" spans="1:15" x14ac:dyDescent="0.3">
      <c r="D9" s="7" t="s">
        <v>33</v>
      </c>
      <c r="E9" s="7">
        <v>1</v>
      </c>
      <c r="F9" s="5" t="s">
        <v>34</v>
      </c>
      <c r="G9" s="8">
        <v>50</v>
      </c>
      <c r="H9" s="10">
        <f t="shared" ref="H9" si="0">E9*G9</f>
        <v>50</v>
      </c>
    </row>
    <row r="10" spans="1:15" x14ac:dyDescent="0.3">
      <c r="E10" s="11"/>
      <c r="F10" s="12"/>
      <c r="G10" s="13"/>
      <c r="H10" s="14">
        <f>SUBTOTAL(9,H6:H9)</f>
        <v>167.73245765999999</v>
      </c>
    </row>
    <row r="11" spans="1:15" x14ac:dyDescent="0.3">
      <c r="F11" s="5"/>
      <c r="G11" s="8"/>
      <c r="H11" s="10">
        <f t="shared" ref="H11:H26" si="1">E11*G11</f>
        <v>0</v>
      </c>
    </row>
    <row r="12" spans="1:15" x14ac:dyDescent="0.3">
      <c r="B12" s="7" t="s">
        <v>35</v>
      </c>
      <c r="F12" s="5"/>
      <c r="G12" s="8"/>
      <c r="H12" s="10">
        <f t="shared" si="1"/>
        <v>0</v>
      </c>
    </row>
    <row r="13" spans="1:15" x14ac:dyDescent="0.3">
      <c r="C13" s="7" t="s">
        <v>44</v>
      </c>
      <c r="F13" s="5"/>
      <c r="G13" s="8"/>
      <c r="H13" s="10">
        <f t="shared" si="1"/>
        <v>0</v>
      </c>
    </row>
    <row r="14" spans="1:15" x14ac:dyDescent="0.3">
      <c r="D14" s="7" t="s">
        <v>60</v>
      </c>
      <c r="E14" s="7">
        <v>1</v>
      </c>
      <c r="F14" s="5" t="s">
        <v>36</v>
      </c>
      <c r="G14" s="8">
        <v>1500</v>
      </c>
      <c r="H14" s="10">
        <f t="shared" si="1"/>
        <v>1500</v>
      </c>
    </row>
    <row r="15" spans="1:15" x14ac:dyDescent="0.3">
      <c r="D15" s="3" t="s">
        <v>47</v>
      </c>
      <c r="F15" s="5"/>
      <c r="G15" s="8"/>
      <c r="H15" s="10">
        <f t="shared" si="1"/>
        <v>0</v>
      </c>
    </row>
    <row r="16" spans="1:15" x14ac:dyDescent="0.3">
      <c r="D16" s="1" t="s">
        <v>37</v>
      </c>
      <c r="E16" s="7">
        <v>1</v>
      </c>
      <c r="F16" s="5" t="s">
        <v>34</v>
      </c>
      <c r="G16" s="8">
        <v>250</v>
      </c>
      <c r="H16" s="10">
        <f t="shared" si="1"/>
        <v>250</v>
      </c>
    </row>
    <row r="17" spans="1:9" x14ac:dyDescent="0.3">
      <c r="D17" s="7" t="s">
        <v>31</v>
      </c>
      <c r="E17" s="7">
        <v>2</v>
      </c>
      <c r="F17" s="5" t="s">
        <v>32</v>
      </c>
      <c r="G17" s="8">
        <f>VLOOKUP($A$4,zone_lu,4)</f>
        <v>58.866228829999997</v>
      </c>
      <c r="H17" s="10">
        <f t="shared" si="1"/>
        <v>117.73245765999999</v>
      </c>
    </row>
    <row r="18" spans="1:9" x14ac:dyDescent="0.3">
      <c r="C18" t="s">
        <v>74</v>
      </c>
      <c r="F18" s="5"/>
      <c r="G18" s="8"/>
      <c r="H18" s="10">
        <f t="shared" si="1"/>
        <v>0</v>
      </c>
    </row>
    <row r="19" spans="1:9" x14ac:dyDescent="0.3">
      <c r="D19" t="s">
        <v>75</v>
      </c>
      <c r="E19" s="25">
        <v>1</v>
      </c>
      <c r="F19" s="26" t="s">
        <v>36</v>
      </c>
      <c r="G19" s="27">
        <v>125</v>
      </c>
      <c r="H19" s="28">
        <f t="shared" si="1"/>
        <v>125</v>
      </c>
      <c r="I19" s="29"/>
    </row>
    <row r="20" spans="1:9" x14ac:dyDescent="0.3">
      <c r="D20" t="s">
        <v>76</v>
      </c>
      <c r="E20" s="29"/>
      <c r="F20" s="26"/>
      <c r="G20" s="30"/>
      <c r="H20" s="31" t="s">
        <v>58</v>
      </c>
      <c r="I20" s="29"/>
    </row>
    <row r="21" spans="1:9" x14ac:dyDescent="0.3">
      <c r="D21" t="s">
        <v>77</v>
      </c>
      <c r="E21" s="29"/>
      <c r="F21" s="26"/>
      <c r="G21" s="30"/>
      <c r="H21" s="31" t="s">
        <v>58</v>
      </c>
      <c r="I21" s="29"/>
    </row>
    <row r="22" spans="1:9" x14ac:dyDescent="0.3">
      <c r="D22" t="s">
        <v>31</v>
      </c>
      <c r="E22" s="29">
        <v>2</v>
      </c>
      <c r="F22" s="26" t="s">
        <v>32</v>
      </c>
      <c r="G22" s="30">
        <f>VLOOKUP($A$4,zone_lu,4)</f>
        <v>58.866228829999997</v>
      </c>
      <c r="H22" s="32">
        <f t="shared" si="1"/>
        <v>117.73245765999999</v>
      </c>
      <c r="I22" s="29"/>
    </row>
    <row r="23" spans="1:9" x14ac:dyDescent="0.3">
      <c r="E23" s="11"/>
      <c r="F23" s="12"/>
      <c r="G23" s="13"/>
      <c r="H23" s="14">
        <f>SUBTOTAL(9,H12:H22)</f>
        <v>2110.4649153199998</v>
      </c>
    </row>
    <row r="24" spans="1:9" x14ac:dyDescent="0.3">
      <c r="E24" s="15"/>
      <c r="F24" s="16"/>
      <c r="G24" s="17"/>
      <c r="H24" s="18"/>
    </row>
    <row r="25" spans="1:9" x14ac:dyDescent="0.3">
      <c r="C25" s="7" t="s">
        <v>38</v>
      </c>
      <c r="E25" s="15"/>
      <c r="F25" s="16"/>
      <c r="G25" s="17"/>
      <c r="H25" s="18">
        <f>SUBTOTAL(9,H6:H24)</f>
        <v>2278.1973729799997</v>
      </c>
    </row>
    <row r="26" spans="1:9" x14ac:dyDescent="0.3">
      <c r="F26" s="5"/>
      <c r="G26" s="8"/>
      <c r="H26" s="10">
        <f t="shared" si="1"/>
        <v>0</v>
      </c>
    </row>
    <row r="27" spans="1:9" x14ac:dyDescent="0.3">
      <c r="B27" s="7" t="s">
        <v>62</v>
      </c>
      <c r="E27" s="19">
        <f>VLOOKUP($A$4,zone_lu,8)</f>
        <v>0.18</v>
      </c>
      <c r="F27" s="5"/>
      <c r="G27" s="8"/>
      <c r="H27" s="10">
        <f>ROUND(H25*E27,0)</f>
        <v>410</v>
      </c>
    </row>
    <row r="28" spans="1:9" x14ac:dyDescent="0.3">
      <c r="F28" s="5"/>
      <c r="G28" s="8"/>
      <c r="H28" s="10">
        <f t="shared" ref="H28:H30" si="2">E28*G28</f>
        <v>0</v>
      </c>
    </row>
    <row r="29" spans="1:9" ht="15" thickBot="1" x14ac:dyDescent="0.35">
      <c r="B29" s="20" t="s">
        <v>39</v>
      </c>
      <c r="C29" s="20"/>
      <c r="D29" s="20"/>
      <c r="E29" s="20"/>
      <c r="F29" s="6"/>
      <c r="G29" s="21"/>
      <c r="H29" s="22">
        <f>SUBTOTAL(9,H6:H28)</f>
        <v>2688.1973729799997</v>
      </c>
    </row>
    <row r="30" spans="1:9" ht="15" thickTop="1" x14ac:dyDescent="0.3">
      <c r="E30" s="19"/>
      <c r="F30" s="5"/>
      <c r="G30" s="8"/>
      <c r="H30" s="10">
        <f t="shared" si="2"/>
        <v>0</v>
      </c>
    </row>
    <row r="31" spans="1:9" x14ac:dyDescent="0.3">
      <c r="A31" s="15"/>
      <c r="B31" s="15"/>
      <c r="C31" s="15"/>
      <c r="D31" s="15"/>
      <c r="E31" s="23"/>
      <c r="F31" s="16"/>
      <c r="G31" s="17"/>
      <c r="H31" s="18"/>
      <c r="I31" s="15"/>
    </row>
    <row r="32" spans="1:9" x14ac:dyDescent="0.3">
      <c r="A32" s="15"/>
      <c r="B32" s="15"/>
      <c r="C32" s="15"/>
      <c r="D32" s="15"/>
      <c r="E32" s="23"/>
      <c r="F32" s="16"/>
      <c r="G32" s="17"/>
      <c r="H32" s="18"/>
      <c r="I32" s="15"/>
    </row>
    <row r="33" spans="1:9" x14ac:dyDescent="0.3">
      <c r="A33" s="15"/>
      <c r="B33" s="15"/>
      <c r="C33" s="15"/>
      <c r="D33" s="15"/>
      <c r="E33" s="23"/>
      <c r="F33" s="16"/>
      <c r="G33" s="17"/>
      <c r="H33" s="18"/>
      <c r="I33" s="15"/>
    </row>
    <row r="34" spans="1:9" x14ac:dyDescent="0.3">
      <c r="A34" s="15"/>
      <c r="B34" s="15"/>
      <c r="C34" s="15"/>
      <c r="D34" s="15"/>
      <c r="E34" s="15"/>
      <c r="F34" s="15"/>
      <c r="G34" s="15"/>
      <c r="H34" s="15"/>
      <c r="I34" s="15"/>
    </row>
    <row r="35" spans="1:9" x14ac:dyDescent="0.3">
      <c r="A35" s="15"/>
      <c r="B35" s="15"/>
      <c r="C35" s="15"/>
      <c r="D35" s="15"/>
      <c r="E35" s="15"/>
      <c r="F35" s="15"/>
      <c r="G35" s="15"/>
      <c r="H35" s="18"/>
      <c r="I35" s="15"/>
    </row>
    <row r="36" spans="1:9" x14ac:dyDescent="0.3">
      <c r="A36" s="15"/>
      <c r="B36" s="15"/>
      <c r="C36" s="15"/>
      <c r="D36" s="15"/>
      <c r="E36" s="15"/>
      <c r="F36" s="15"/>
      <c r="G36" s="15"/>
      <c r="H36" s="15"/>
      <c r="I36" s="15"/>
    </row>
  </sheetData>
  <mergeCells count="1">
    <mergeCell ref="A4:C4"/>
  </mergeCell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45"/>
  <dimension ref="A1:O36"/>
  <sheetViews>
    <sheetView showGridLines="0" zoomScale="90" zoomScaleNormal="90" workbookViewId="0">
      <selection activeCell="A46" sqref="A46"/>
    </sheetView>
  </sheetViews>
  <sheetFormatPr defaultColWidth="9.109375" defaultRowHeight="14.4" x14ac:dyDescent="0.3"/>
  <cols>
    <col min="1" max="3" width="3.6640625" style="7" customWidth="1"/>
    <col min="4" max="4" width="34.33203125" style="7" bestFit="1" customWidth="1"/>
    <col min="5" max="5" width="9" style="7" customWidth="1"/>
    <col min="6" max="6" width="6.6640625" style="7" customWidth="1"/>
    <col min="7" max="7" width="9.109375" style="7"/>
    <col min="8" max="8" width="9.109375" style="7" bestFit="1" customWidth="1"/>
    <col min="9" max="16384" width="9.109375" style="7"/>
  </cols>
  <sheetData>
    <row r="1" spans="1:15" x14ac:dyDescent="0.3">
      <c r="A1" s="7" t="s">
        <v>40</v>
      </c>
      <c r="O1" s="7" t="str">
        <f>A1&amp;": "&amp;A2</f>
        <v>Single Family: Retrofit</v>
      </c>
    </row>
    <row r="2" spans="1:15" x14ac:dyDescent="0.3">
      <c r="A2" s="7" t="s">
        <v>3</v>
      </c>
    </row>
    <row r="3" spans="1:15" x14ac:dyDescent="0.3">
      <c r="A3" s="7" t="s">
        <v>26</v>
      </c>
    </row>
    <row r="4" spans="1:15" x14ac:dyDescent="0.3">
      <c r="A4" s="59">
        <v>6</v>
      </c>
      <c r="B4" s="59"/>
      <c r="C4" s="59"/>
    </row>
    <row r="5" spans="1:15" x14ac:dyDescent="0.3">
      <c r="F5" s="5"/>
      <c r="G5" s="8"/>
      <c r="H5" s="9"/>
    </row>
    <row r="6" spans="1:15" x14ac:dyDescent="0.3">
      <c r="B6" s="7" t="s">
        <v>30</v>
      </c>
      <c r="F6" s="5"/>
      <c r="G6" s="8"/>
      <c r="H6" s="9"/>
    </row>
    <row r="7" spans="1:15" x14ac:dyDescent="0.3">
      <c r="C7" s="7" t="s">
        <v>45</v>
      </c>
      <c r="F7" s="5"/>
      <c r="G7" s="8"/>
      <c r="H7" s="9"/>
    </row>
    <row r="8" spans="1:15" x14ac:dyDescent="0.3">
      <c r="D8" s="7" t="s">
        <v>31</v>
      </c>
      <c r="E8" s="7">
        <v>2</v>
      </c>
      <c r="F8" s="5" t="s">
        <v>32</v>
      </c>
      <c r="G8" s="8">
        <f>VLOOKUP($A$4,zone_lu,4)</f>
        <v>58.866228829999997</v>
      </c>
      <c r="H8" s="10">
        <f>E8*G8</f>
        <v>117.73245765999999</v>
      </c>
    </row>
    <row r="9" spans="1:15" x14ac:dyDescent="0.3">
      <c r="D9" s="7" t="s">
        <v>33</v>
      </c>
      <c r="E9" s="7">
        <v>1</v>
      </c>
      <c r="F9" s="5" t="s">
        <v>34</v>
      </c>
      <c r="G9" s="8">
        <v>50</v>
      </c>
      <c r="H9" s="10">
        <f t="shared" ref="H9" si="0">E9*G9</f>
        <v>50</v>
      </c>
    </row>
    <row r="10" spans="1:15" x14ac:dyDescent="0.3">
      <c r="E10" s="11"/>
      <c r="F10" s="12"/>
      <c r="G10" s="13"/>
      <c r="H10" s="14">
        <f>SUBTOTAL(9,H6:H9)</f>
        <v>167.73245765999999</v>
      </c>
    </row>
    <row r="11" spans="1:15" x14ac:dyDescent="0.3">
      <c r="F11" s="5"/>
      <c r="G11" s="8"/>
      <c r="H11" s="10">
        <f t="shared" ref="H11:H26" si="1">E11*G11</f>
        <v>0</v>
      </c>
    </row>
    <row r="12" spans="1:15" x14ac:dyDescent="0.3">
      <c r="B12" s="7" t="s">
        <v>35</v>
      </c>
      <c r="F12" s="5"/>
      <c r="G12" s="8"/>
      <c r="H12" s="10">
        <f t="shared" si="1"/>
        <v>0</v>
      </c>
    </row>
    <row r="13" spans="1:15" x14ac:dyDescent="0.3">
      <c r="C13" s="7" t="s">
        <v>44</v>
      </c>
      <c r="F13" s="5"/>
      <c r="G13" s="8"/>
      <c r="H13" s="10">
        <f t="shared" si="1"/>
        <v>0</v>
      </c>
    </row>
    <row r="14" spans="1:15" x14ac:dyDescent="0.3">
      <c r="D14" s="7" t="s">
        <v>60</v>
      </c>
      <c r="E14" s="7">
        <v>1</v>
      </c>
      <c r="F14" s="5" t="s">
        <v>36</v>
      </c>
      <c r="G14" s="8">
        <v>800</v>
      </c>
      <c r="H14" s="10">
        <f t="shared" si="1"/>
        <v>800</v>
      </c>
    </row>
    <row r="15" spans="1:15" x14ac:dyDescent="0.3">
      <c r="D15" s="3" t="s">
        <v>48</v>
      </c>
      <c r="F15" s="5"/>
      <c r="G15" s="8"/>
      <c r="H15" s="10">
        <f t="shared" si="1"/>
        <v>0</v>
      </c>
    </row>
    <row r="16" spans="1:15" x14ac:dyDescent="0.3">
      <c r="D16" s="1" t="s">
        <v>37</v>
      </c>
      <c r="E16" s="7">
        <v>1</v>
      </c>
      <c r="F16" s="5" t="s">
        <v>34</v>
      </c>
      <c r="G16" s="8">
        <v>250</v>
      </c>
      <c r="H16" s="10">
        <f t="shared" si="1"/>
        <v>250</v>
      </c>
    </row>
    <row r="17" spans="1:9" x14ac:dyDescent="0.3">
      <c r="D17" s="7" t="s">
        <v>31</v>
      </c>
      <c r="E17" s="7">
        <v>2</v>
      </c>
      <c r="F17" s="5" t="s">
        <v>32</v>
      </c>
      <c r="G17" s="8">
        <f>VLOOKUP($A$4,zone_lu,4)</f>
        <v>58.866228829999997</v>
      </c>
      <c r="H17" s="10">
        <f t="shared" si="1"/>
        <v>117.73245765999999</v>
      </c>
    </row>
    <row r="18" spans="1:9" x14ac:dyDescent="0.3">
      <c r="C18" t="s">
        <v>74</v>
      </c>
      <c r="F18" s="5"/>
      <c r="G18" s="8"/>
      <c r="H18" s="10">
        <f t="shared" si="1"/>
        <v>0</v>
      </c>
    </row>
    <row r="19" spans="1:9" x14ac:dyDescent="0.3">
      <c r="D19" t="s">
        <v>75</v>
      </c>
      <c r="E19" s="25">
        <v>1</v>
      </c>
      <c r="F19" s="26" t="s">
        <v>36</v>
      </c>
      <c r="G19" s="27">
        <v>125</v>
      </c>
      <c r="H19" s="28">
        <f t="shared" si="1"/>
        <v>125</v>
      </c>
      <c r="I19" s="29"/>
    </row>
    <row r="20" spans="1:9" x14ac:dyDescent="0.3">
      <c r="D20" t="s">
        <v>76</v>
      </c>
      <c r="E20" s="29"/>
      <c r="F20" s="26"/>
      <c r="G20" s="30"/>
      <c r="H20" s="31" t="s">
        <v>58</v>
      </c>
      <c r="I20" s="29"/>
    </row>
    <row r="21" spans="1:9" x14ac:dyDescent="0.3">
      <c r="D21" t="s">
        <v>77</v>
      </c>
      <c r="E21" s="29"/>
      <c r="F21" s="26"/>
      <c r="G21" s="30"/>
      <c r="H21" s="31" t="s">
        <v>58</v>
      </c>
      <c r="I21" s="29"/>
    </row>
    <row r="22" spans="1:9" x14ac:dyDescent="0.3">
      <c r="D22" t="s">
        <v>31</v>
      </c>
      <c r="E22" s="29">
        <v>2</v>
      </c>
      <c r="F22" s="26" t="s">
        <v>32</v>
      </c>
      <c r="G22" s="30">
        <f>VLOOKUP($A$4,zone_lu,4)</f>
        <v>58.866228829999997</v>
      </c>
      <c r="H22" s="32">
        <f t="shared" si="1"/>
        <v>117.73245765999999</v>
      </c>
      <c r="I22" s="29"/>
    </row>
    <row r="23" spans="1:9" x14ac:dyDescent="0.3">
      <c r="E23" s="11"/>
      <c r="F23" s="12"/>
      <c r="G23" s="13"/>
      <c r="H23" s="14">
        <f>SUBTOTAL(9,H12:H22)</f>
        <v>1410.4649153199998</v>
      </c>
    </row>
    <row r="24" spans="1:9" x14ac:dyDescent="0.3">
      <c r="E24" s="15"/>
      <c r="F24" s="16"/>
      <c r="G24" s="17"/>
      <c r="H24" s="18"/>
    </row>
    <row r="25" spans="1:9" x14ac:dyDescent="0.3">
      <c r="C25" s="7" t="s">
        <v>38</v>
      </c>
      <c r="E25" s="15"/>
      <c r="F25" s="16"/>
      <c r="G25" s="17"/>
      <c r="H25" s="18">
        <f>SUBTOTAL(9,H6:H24)</f>
        <v>1578.1973729799997</v>
      </c>
    </row>
    <row r="26" spans="1:9" x14ac:dyDescent="0.3">
      <c r="F26" s="5"/>
      <c r="G26" s="8"/>
      <c r="H26" s="10">
        <f t="shared" si="1"/>
        <v>0</v>
      </c>
    </row>
    <row r="27" spans="1:9" x14ac:dyDescent="0.3">
      <c r="B27" s="7" t="s">
        <v>62</v>
      </c>
      <c r="E27" s="19">
        <f>VLOOKUP($A$4,zone_lu,8)</f>
        <v>0.18</v>
      </c>
      <c r="F27" s="5"/>
      <c r="G27" s="8"/>
      <c r="H27" s="10">
        <f>ROUND(H25*E27,0)</f>
        <v>284</v>
      </c>
    </row>
    <row r="28" spans="1:9" x14ac:dyDescent="0.3">
      <c r="F28" s="5"/>
      <c r="G28" s="8"/>
      <c r="H28" s="10">
        <f t="shared" ref="H28:H30" si="2">E28*G28</f>
        <v>0</v>
      </c>
    </row>
    <row r="29" spans="1:9" ht="15" thickBot="1" x14ac:dyDescent="0.35">
      <c r="B29" s="20" t="s">
        <v>39</v>
      </c>
      <c r="C29" s="20"/>
      <c r="D29" s="20"/>
      <c r="E29" s="20"/>
      <c r="F29" s="6"/>
      <c r="G29" s="21"/>
      <c r="H29" s="22">
        <f>SUBTOTAL(9,H6:H28)</f>
        <v>1862.1973729799997</v>
      </c>
    </row>
    <row r="30" spans="1:9" ht="15" thickTop="1" x14ac:dyDescent="0.3">
      <c r="E30" s="19"/>
      <c r="F30" s="5"/>
      <c r="G30" s="8"/>
      <c r="H30" s="10">
        <f t="shared" si="2"/>
        <v>0</v>
      </c>
    </row>
    <row r="31" spans="1:9" x14ac:dyDescent="0.3">
      <c r="A31" s="15"/>
      <c r="B31" s="15"/>
      <c r="C31" s="15"/>
      <c r="D31" s="15"/>
      <c r="E31" s="23"/>
      <c r="F31" s="16"/>
      <c r="G31" s="17"/>
      <c r="H31" s="18"/>
      <c r="I31" s="15"/>
    </row>
    <row r="32" spans="1:9" x14ac:dyDescent="0.3">
      <c r="A32" s="15"/>
      <c r="B32" s="15"/>
      <c r="C32" s="15"/>
      <c r="D32" s="15"/>
      <c r="E32" s="23"/>
      <c r="F32" s="16"/>
      <c r="G32" s="17"/>
      <c r="H32" s="18"/>
      <c r="I32" s="15"/>
    </row>
    <row r="33" spans="1:9" x14ac:dyDescent="0.3">
      <c r="A33" s="15"/>
      <c r="B33" s="15"/>
      <c r="C33" s="15"/>
      <c r="D33" s="15"/>
      <c r="E33" s="23"/>
      <c r="F33" s="16"/>
      <c r="G33" s="17"/>
      <c r="H33" s="18"/>
      <c r="I33" s="15"/>
    </row>
    <row r="34" spans="1:9" x14ac:dyDescent="0.3">
      <c r="A34" s="15"/>
      <c r="B34" s="15"/>
      <c r="C34" s="15"/>
      <c r="D34" s="15"/>
      <c r="E34" s="15"/>
      <c r="F34" s="15"/>
      <c r="G34" s="15"/>
      <c r="H34" s="15"/>
      <c r="I34" s="15"/>
    </row>
    <row r="35" spans="1:9" x14ac:dyDescent="0.3">
      <c r="A35" s="15"/>
      <c r="B35" s="15"/>
      <c r="C35" s="15"/>
      <c r="D35" s="15"/>
      <c r="E35" s="15"/>
      <c r="F35" s="15"/>
      <c r="G35" s="15"/>
      <c r="H35" s="18"/>
      <c r="I35" s="15"/>
    </row>
    <row r="36" spans="1:9" x14ac:dyDescent="0.3">
      <c r="A36" s="15"/>
      <c r="B36" s="15"/>
      <c r="C36" s="15"/>
      <c r="D36" s="15"/>
      <c r="E36" s="15"/>
      <c r="F36" s="15"/>
      <c r="G36" s="15"/>
      <c r="H36" s="15"/>
      <c r="I36" s="15"/>
    </row>
  </sheetData>
  <mergeCells count="1">
    <mergeCell ref="A4:C4"/>
  </mergeCell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46"/>
  <dimension ref="A1:O36"/>
  <sheetViews>
    <sheetView showGridLines="0" zoomScale="90" zoomScaleNormal="90" workbookViewId="0">
      <selection activeCell="A46" sqref="A46"/>
    </sheetView>
  </sheetViews>
  <sheetFormatPr defaultColWidth="9.109375" defaultRowHeight="14.4" x14ac:dyDescent="0.3"/>
  <cols>
    <col min="1" max="3" width="3.6640625" style="7" customWidth="1"/>
    <col min="4" max="4" width="34.33203125" style="7" bestFit="1" customWidth="1"/>
    <col min="5" max="5" width="9" style="7" customWidth="1"/>
    <col min="6" max="6" width="6.6640625" style="7" customWidth="1"/>
    <col min="7" max="7" width="9.109375" style="7"/>
    <col min="8" max="8" width="9.109375" style="7" bestFit="1" customWidth="1"/>
    <col min="9" max="16384" width="9.109375" style="7"/>
  </cols>
  <sheetData>
    <row r="1" spans="1:15" x14ac:dyDescent="0.3">
      <c r="A1" s="7" t="s">
        <v>40</v>
      </c>
      <c r="O1" s="7" t="str">
        <f>A1&amp;": "&amp;A2</f>
        <v>Single Family: New Construction</v>
      </c>
    </row>
    <row r="2" spans="1:15" x14ac:dyDescent="0.3">
      <c r="A2" s="7" t="s">
        <v>4</v>
      </c>
    </row>
    <row r="3" spans="1:15" x14ac:dyDescent="0.3">
      <c r="A3" s="7" t="s">
        <v>27</v>
      </c>
    </row>
    <row r="4" spans="1:15" x14ac:dyDescent="0.3">
      <c r="A4" s="59">
        <v>9</v>
      </c>
      <c r="B4" s="59"/>
      <c r="C4" s="59"/>
    </row>
    <row r="5" spans="1:15" x14ac:dyDescent="0.3">
      <c r="F5" s="5"/>
      <c r="G5" s="8"/>
      <c r="H5" s="9"/>
    </row>
    <row r="6" spans="1:15" x14ac:dyDescent="0.3">
      <c r="B6" s="7" t="s">
        <v>30</v>
      </c>
      <c r="F6" s="5"/>
      <c r="G6" s="8"/>
      <c r="H6" s="9"/>
    </row>
    <row r="7" spans="1:15" x14ac:dyDescent="0.3">
      <c r="C7" s="7" t="s">
        <v>45</v>
      </c>
      <c r="F7" s="5"/>
      <c r="G7" s="8"/>
      <c r="H7" s="24" t="s">
        <v>58</v>
      </c>
    </row>
    <row r="8" spans="1:15" x14ac:dyDescent="0.3">
      <c r="D8" s="7" t="s">
        <v>31</v>
      </c>
      <c r="F8" s="5"/>
      <c r="G8" s="8"/>
      <c r="H8" s="10"/>
    </row>
    <row r="9" spans="1:15" x14ac:dyDescent="0.3">
      <c r="D9" s="7" t="s">
        <v>33</v>
      </c>
      <c r="F9" s="5"/>
      <c r="G9" s="10"/>
      <c r="H9" s="10"/>
    </row>
    <row r="10" spans="1:15" x14ac:dyDescent="0.3">
      <c r="E10" s="11"/>
      <c r="F10" s="12"/>
      <c r="G10" s="13"/>
      <c r="H10" s="14">
        <f>SUBTOTAL(9,H6:H9)</f>
        <v>0</v>
      </c>
    </row>
    <row r="11" spans="1:15" x14ac:dyDescent="0.3">
      <c r="F11" s="5"/>
      <c r="G11" s="8"/>
      <c r="H11" s="10">
        <f t="shared" ref="H11:H26" si="0">E11*G11</f>
        <v>0</v>
      </c>
    </row>
    <row r="12" spans="1:15" x14ac:dyDescent="0.3">
      <c r="B12" s="7" t="s">
        <v>35</v>
      </c>
      <c r="F12" s="5"/>
      <c r="G12" s="8"/>
      <c r="H12" s="10">
        <f t="shared" si="0"/>
        <v>0</v>
      </c>
    </row>
    <row r="13" spans="1:15" x14ac:dyDescent="0.3">
      <c r="C13" s="7" t="s">
        <v>44</v>
      </c>
      <c r="F13" s="5"/>
      <c r="G13" s="8"/>
      <c r="H13" s="10">
        <f t="shared" si="0"/>
        <v>0</v>
      </c>
    </row>
    <row r="14" spans="1:15" x14ac:dyDescent="0.3">
      <c r="D14" s="7" t="s">
        <v>60</v>
      </c>
      <c r="E14" s="7">
        <v>1</v>
      </c>
      <c r="F14" s="5" t="s">
        <v>36</v>
      </c>
      <c r="G14" s="8">
        <v>850</v>
      </c>
      <c r="H14" s="10">
        <f t="shared" si="0"/>
        <v>850</v>
      </c>
    </row>
    <row r="15" spans="1:15" x14ac:dyDescent="0.3">
      <c r="D15" s="3" t="s">
        <v>46</v>
      </c>
      <c r="F15" s="5"/>
      <c r="G15" s="8"/>
      <c r="H15" s="10">
        <f t="shared" si="0"/>
        <v>0</v>
      </c>
    </row>
    <row r="16" spans="1:15" x14ac:dyDescent="0.3">
      <c r="D16" s="1" t="s">
        <v>37</v>
      </c>
      <c r="E16" s="7">
        <v>1</v>
      </c>
      <c r="F16" s="5" t="s">
        <v>34</v>
      </c>
      <c r="G16" s="8">
        <v>250</v>
      </c>
      <c r="H16" s="10">
        <f t="shared" si="0"/>
        <v>250</v>
      </c>
    </row>
    <row r="17" spans="1:9" x14ac:dyDescent="0.3">
      <c r="D17" s="7" t="s">
        <v>31</v>
      </c>
      <c r="E17" s="7">
        <v>2</v>
      </c>
      <c r="F17" s="5" t="s">
        <v>32</v>
      </c>
      <c r="G17" s="8">
        <f>VLOOKUP($A$4,zone_lu,4)</f>
        <v>58.866228829999997</v>
      </c>
      <c r="H17" s="10">
        <f t="shared" si="0"/>
        <v>117.73245765999999</v>
      </c>
    </row>
    <row r="18" spans="1:9" x14ac:dyDescent="0.3">
      <c r="C18" t="s">
        <v>74</v>
      </c>
      <c r="F18" s="5"/>
      <c r="G18" s="8"/>
      <c r="H18" s="10">
        <f t="shared" si="0"/>
        <v>0</v>
      </c>
    </row>
    <row r="19" spans="1:9" x14ac:dyDescent="0.3">
      <c r="D19" t="s">
        <v>75</v>
      </c>
      <c r="E19" s="25">
        <v>1</v>
      </c>
      <c r="F19" s="26" t="s">
        <v>36</v>
      </c>
      <c r="G19" s="27">
        <v>75</v>
      </c>
      <c r="H19" s="28">
        <f t="shared" si="0"/>
        <v>75</v>
      </c>
      <c r="I19" s="29"/>
    </row>
    <row r="20" spans="1:9" x14ac:dyDescent="0.3">
      <c r="D20" t="s">
        <v>76</v>
      </c>
      <c r="E20" s="29"/>
      <c r="F20" s="26"/>
      <c r="G20" s="30"/>
      <c r="H20" s="31" t="s">
        <v>58</v>
      </c>
      <c r="I20" s="29"/>
    </row>
    <row r="21" spans="1:9" x14ac:dyDescent="0.3">
      <c r="D21" t="s">
        <v>77</v>
      </c>
      <c r="E21" s="25">
        <v>20</v>
      </c>
      <c r="F21" s="26" t="s">
        <v>78</v>
      </c>
      <c r="G21" s="27">
        <v>3</v>
      </c>
      <c r="H21" s="28">
        <f t="shared" si="0"/>
        <v>60</v>
      </c>
      <c r="I21" s="29"/>
    </row>
    <row r="22" spans="1:9" x14ac:dyDescent="0.3">
      <c r="D22" t="s">
        <v>31</v>
      </c>
      <c r="E22" s="29">
        <v>4</v>
      </c>
      <c r="F22" s="26" t="s">
        <v>32</v>
      </c>
      <c r="G22" s="30">
        <f>VLOOKUP($A$4,zone_lu,4)</f>
        <v>58.866228829999997</v>
      </c>
      <c r="H22" s="32">
        <f t="shared" si="0"/>
        <v>235.46491531999999</v>
      </c>
      <c r="I22" s="29"/>
    </row>
    <row r="23" spans="1:9" x14ac:dyDescent="0.3">
      <c r="E23" s="11"/>
      <c r="F23" s="12"/>
      <c r="G23" s="13"/>
      <c r="H23" s="14">
        <f>SUBTOTAL(9,H12:H22)</f>
        <v>1588.19737298</v>
      </c>
    </row>
    <row r="24" spans="1:9" x14ac:dyDescent="0.3">
      <c r="E24" s="15"/>
      <c r="F24" s="16"/>
      <c r="G24" s="17"/>
      <c r="H24" s="18"/>
    </row>
    <row r="25" spans="1:9" x14ac:dyDescent="0.3">
      <c r="C25" s="7" t="s">
        <v>38</v>
      </c>
      <c r="E25" s="15"/>
      <c r="F25" s="16"/>
      <c r="G25" s="17"/>
      <c r="H25" s="18">
        <f>SUBTOTAL(9,H6:H24)</f>
        <v>1588.19737298</v>
      </c>
    </row>
    <row r="26" spans="1:9" x14ac:dyDescent="0.3">
      <c r="F26" s="5"/>
      <c r="G26" s="8"/>
      <c r="H26" s="10">
        <f t="shared" si="0"/>
        <v>0</v>
      </c>
    </row>
    <row r="27" spans="1:9" x14ac:dyDescent="0.3">
      <c r="B27" s="7" t="s">
        <v>62</v>
      </c>
      <c r="E27" s="19">
        <f>VLOOKUP($A$4,zone_lu,8)</f>
        <v>0.18</v>
      </c>
      <c r="F27" s="5"/>
      <c r="G27" s="8"/>
      <c r="H27" s="10">
        <f>ROUND(H25*E27,0)</f>
        <v>286</v>
      </c>
    </row>
    <row r="28" spans="1:9" x14ac:dyDescent="0.3">
      <c r="F28" s="5"/>
      <c r="G28" s="8"/>
      <c r="H28" s="10">
        <f t="shared" ref="H28:H30" si="1">E28*G28</f>
        <v>0</v>
      </c>
    </row>
    <row r="29" spans="1:9" ht="15" thickBot="1" x14ac:dyDescent="0.35">
      <c r="B29" s="20" t="s">
        <v>39</v>
      </c>
      <c r="C29" s="20"/>
      <c r="D29" s="20"/>
      <c r="E29" s="20"/>
      <c r="F29" s="6"/>
      <c r="G29" s="21"/>
      <c r="H29" s="22">
        <f>SUBTOTAL(9,H6:H28)</f>
        <v>1874.19737298</v>
      </c>
    </row>
    <row r="30" spans="1:9" ht="15" thickTop="1" x14ac:dyDescent="0.3">
      <c r="E30" s="19"/>
      <c r="F30" s="5"/>
      <c r="G30" s="8"/>
      <c r="H30" s="10">
        <f t="shared" si="1"/>
        <v>0</v>
      </c>
    </row>
    <row r="31" spans="1:9" x14ac:dyDescent="0.3">
      <c r="A31" s="15"/>
      <c r="B31" s="15"/>
      <c r="C31" s="15"/>
      <c r="D31" s="15"/>
      <c r="E31" s="23"/>
      <c r="F31" s="16"/>
      <c r="G31" s="17"/>
      <c r="H31" s="18"/>
      <c r="I31" s="15"/>
    </row>
    <row r="32" spans="1:9" x14ac:dyDescent="0.3">
      <c r="A32" s="15"/>
      <c r="B32" s="15"/>
      <c r="C32" s="15"/>
      <c r="D32" s="15"/>
      <c r="E32" s="23"/>
      <c r="F32" s="16"/>
      <c r="G32" s="17"/>
      <c r="H32" s="18"/>
      <c r="I32" s="15"/>
    </row>
    <row r="33" spans="1:9" x14ac:dyDescent="0.3">
      <c r="A33" s="15"/>
      <c r="B33" s="15"/>
      <c r="C33" s="15"/>
      <c r="D33" s="15"/>
      <c r="E33" s="23"/>
      <c r="F33" s="16"/>
      <c r="G33" s="17"/>
      <c r="H33" s="18"/>
      <c r="I33" s="15"/>
    </row>
    <row r="34" spans="1:9" x14ac:dyDescent="0.3">
      <c r="A34" s="15"/>
      <c r="B34" s="15"/>
      <c r="C34" s="15"/>
      <c r="D34" s="15"/>
      <c r="E34" s="15"/>
      <c r="F34" s="15"/>
      <c r="G34" s="15"/>
      <c r="H34" s="15"/>
      <c r="I34" s="15"/>
    </row>
    <row r="35" spans="1:9" x14ac:dyDescent="0.3">
      <c r="A35" s="15"/>
      <c r="B35" s="15"/>
      <c r="C35" s="15"/>
      <c r="D35" s="15"/>
      <c r="E35" s="15"/>
      <c r="F35" s="15"/>
      <c r="G35" s="15"/>
      <c r="H35" s="18"/>
      <c r="I35" s="15"/>
    </row>
    <row r="36" spans="1:9" x14ac:dyDescent="0.3">
      <c r="A36" s="15"/>
      <c r="B36" s="15"/>
      <c r="C36" s="15"/>
      <c r="D36" s="15"/>
      <c r="E36" s="15"/>
      <c r="F36" s="15"/>
      <c r="G36" s="15"/>
      <c r="H36" s="15"/>
      <c r="I36" s="15"/>
    </row>
  </sheetData>
  <mergeCells count="1">
    <mergeCell ref="A4:C4"/>
  </mergeCell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47"/>
  <dimension ref="A1:O36"/>
  <sheetViews>
    <sheetView showGridLines="0" zoomScale="90" zoomScaleNormal="90" workbookViewId="0">
      <selection activeCell="A46" sqref="A46"/>
    </sheetView>
  </sheetViews>
  <sheetFormatPr defaultColWidth="9.109375" defaultRowHeight="14.4" x14ac:dyDescent="0.3"/>
  <cols>
    <col min="1" max="3" width="3.6640625" style="7" customWidth="1"/>
    <col min="4" max="4" width="34.33203125" style="7" bestFit="1" customWidth="1"/>
    <col min="5" max="5" width="9" style="7" customWidth="1"/>
    <col min="6" max="6" width="6.6640625" style="7" customWidth="1"/>
    <col min="7" max="7" width="9.109375" style="7"/>
    <col min="8" max="8" width="9.109375" style="7" bestFit="1" customWidth="1"/>
    <col min="9" max="16384" width="9.109375" style="7"/>
  </cols>
  <sheetData>
    <row r="1" spans="1:15" x14ac:dyDescent="0.3">
      <c r="A1" s="7" t="s">
        <v>40</v>
      </c>
      <c r="O1" s="7" t="str">
        <f>A1&amp;": "&amp;A2</f>
        <v>Single Family: New Construction</v>
      </c>
    </row>
    <row r="2" spans="1:15" x14ac:dyDescent="0.3">
      <c r="A2" s="7" t="s">
        <v>4</v>
      </c>
    </row>
    <row r="3" spans="1:15" x14ac:dyDescent="0.3">
      <c r="A3" s="7" t="s">
        <v>26</v>
      </c>
    </row>
    <row r="4" spans="1:15" x14ac:dyDescent="0.3">
      <c r="A4" s="59">
        <v>9</v>
      </c>
      <c r="B4" s="59"/>
      <c r="C4" s="59"/>
    </row>
    <row r="5" spans="1:15" x14ac:dyDescent="0.3">
      <c r="F5" s="5"/>
      <c r="G5" s="8"/>
      <c r="H5" s="9"/>
    </row>
    <row r="6" spans="1:15" x14ac:dyDescent="0.3">
      <c r="B6" s="7" t="s">
        <v>30</v>
      </c>
      <c r="F6" s="5"/>
      <c r="G6" s="8"/>
      <c r="H6" s="9"/>
    </row>
    <row r="7" spans="1:15" x14ac:dyDescent="0.3">
      <c r="C7" s="7" t="s">
        <v>45</v>
      </c>
      <c r="F7" s="5"/>
      <c r="G7" s="8"/>
      <c r="H7" s="24" t="s">
        <v>58</v>
      </c>
    </row>
    <row r="8" spans="1:15" x14ac:dyDescent="0.3">
      <c r="D8" s="7" t="s">
        <v>31</v>
      </c>
      <c r="F8" s="5"/>
      <c r="G8" s="8"/>
      <c r="H8" s="10"/>
    </row>
    <row r="9" spans="1:15" x14ac:dyDescent="0.3">
      <c r="D9" s="7" t="s">
        <v>33</v>
      </c>
      <c r="F9" s="5"/>
      <c r="G9" s="10"/>
      <c r="H9" s="10"/>
    </row>
    <row r="10" spans="1:15" x14ac:dyDescent="0.3">
      <c r="E10" s="11"/>
      <c r="F10" s="12"/>
      <c r="G10" s="13"/>
      <c r="H10" s="14">
        <f>SUBTOTAL(9,H6:H9)</f>
        <v>0</v>
      </c>
    </row>
    <row r="11" spans="1:15" x14ac:dyDescent="0.3">
      <c r="F11" s="5"/>
      <c r="G11" s="8"/>
      <c r="H11" s="10">
        <f t="shared" ref="H11:H26" si="0">E11*G11</f>
        <v>0</v>
      </c>
    </row>
    <row r="12" spans="1:15" x14ac:dyDescent="0.3">
      <c r="B12" s="7" t="s">
        <v>35</v>
      </c>
      <c r="F12" s="5"/>
      <c r="G12" s="8"/>
      <c r="H12" s="10">
        <f t="shared" si="0"/>
        <v>0</v>
      </c>
    </row>
    <row r="13" spans="1:15" x14ac:dyDescent="0.3">
      <c r="C13" s="7" t="s">
        <v>44</v>
      </c>
      <c r="F13" s="5"/>
      <c r="G13" s="8"/>
      <c r="H13" s="10">
        <f t="shared" si="0"/>
        <v>0</v>
      </c>
    </row>
    <row r="14" spans="1:15" x14ac:dyDescent="0.3">
      <c r="D14" s="7" t="s">
        <v>60</v>
      </c>
      <c r="E14" s="7">
        <v>1</v>
      </c>
      <c r="F14" s="5" t="s">
        <v>36</v>
      </c>
      <c r="G14" s="8">
        <v>1500</v>
      </c>
      <c r="H14" s="10">
        <f t="shared" si="0"/>
        <v>1500</v>
      </c>
    </row>
    <row r="15" spans="1:15" x14ac:dyDescent="0.3">
      <c r="D15" s="3" t="s">
        <v>47</v>
      </c>
      <c r="F15" s="5"/>
      <c r="G15" s="8"/>
      <c r="H15" s="10">
        <f t="shared" si="0"/>
        <v>0</v>
      </c>
    </row>
    <row r="16" spans="1:15" x14ac:dyDescent="0.3">
      <c r="D16" s="1" t="s">
        <v>37</v>
      </c>
      <c r="E16" s="7">
        <v>1</v>
      </c>
      <c r="F16" s="5" t="s">
        <v>34</v>
      </c>
      <c r="G16" s="8">
        <v>250</v>
      </c>
      <c r="H16" s="10">
        <f t="shared" si="0"/>
        <v>250</v>
      </c>
    </row>
    <row r="17" spans="1:9" x14ac:dyDescent="0.3">
      <c r="D17" s="7" t="s">
        <v>31</v>
      </c>
      <c r="E17" s="7">
        <v>2</v>
      </c>
      <c r="F17" s="5" t="s">
        <v>32</v>
      </c>
      <c r="G17" s="8">
        <f>VLOOKUP($A$4,zone_lu,4)</f>
        <v>58.866228829999997</v>
      </c>
      <c r="H17" s="10">
        <f t="shared" si="0"/>
        <v>117.73245765999999</v>
      </c>
    </row>
    <row r="18" spans="1:9" x14ac:dyDescent="0.3">
      <c r="C18" t="s">
        <v>74</v>
      </c>
      <c r="F18" s="5"/>
      <c r="G18" s="8"/>
      <c r="H18" s="10">
        <f t="shared" si="0"/>
        <v>0</v>
      </c>
    </row>
    <row r="19" spans="1:9" x14ac:dyDescent="0.3">
      <c r="D19" t="s">
        <v>75</v>
      </c>
      <c r="E19" s="25">
        <v>1</v>
      </c>
      <c r="F19" s="26" t="s">
        <v>36</v>
      </c>
      <c r="G19" s="27">
        <v>125</v>
      </c>
      <c r="H19" s="28">
        <f t="shared" si="0"/>
        <v>125</v>
      </c>
      <c r="I19" s="29"/>
    </row>
    <row r="20" spans="1:9" x14ac:dyDescent="0.3">
      <c r="D20" t="s">
        <v>76</v>
      </c>
      <c r="E20" s="29"/>
      <c r="F20" s="26"/>
      <c r="G20" s="30"/>
      <c r="H20" s="31" t="s">
        <v>58</v>
      </c>
      <c r="I20" s="29"/>
    </row>
    <row r="21" spans="1:9" x14ac:dyDescent="0.3">
      <c r="D21" t="s">
        <v>77</v>
      </c>
      <c r="E21" s="29"/>
      <c r="F21" s="26"/>
      <c r="G21" s="30"/>
      <c r="H21" s="31" t="s">
        <v>58</v>
      </c>
      <c r="I21" s="29"/>
    </row>
    <row r="22" spans="1:9" x14ac:dyDescent="0.3">
      <c r="D22" t="s">
        <v>31</v>
      </c>
      <c r="E22" s="29">
        <v>2</v>
      </c>
      <c r="F22" s="26" t="s">
        <v>32</v>
      </c>
      <c r="G22" s="30">
        <f>VLOOKUP($A$4,zone_lu,4)</f>
        <v>58.866228829999997</v>
      </c>
      <c r="H22" s="32">
        <f t="shared" si="0"/>
        <v>117.73245765999999</v>
      </c>
      <c r="I22" s="29"/>
    </row>
    <row r="23" spans="1:9" x14ac:dyDescent="0.3">
      <c r="E23" s="11"/>
      <c r="F23" s="12"/>
      <c r="G23" s="13"/>
      <c r="H23" s="14">
        <f>SUBTOTAL(9,H12:H22)</f>
        <v>2110.4649153199998</v>
      </c>
    </row>
    <row r="24" spans="1:9" x14ac:dyDescent="0.3">
      <c r="E24" s="15"/>
      <c r="F24" s="16"/>
      <c r="G24" s="17"/>
      <c r="H24" s="18"/>
    </row>
    <row r="25" spans="1:9" x14ac:dyDescent="0.3">
      <c r="C25" s="7" t="s">
        <v>38</v>
      </c>
      <c r="E25" s="15"/>
      <c r="F25" s="16"/>
      <c r="G25" s="17"/>
      <c r="H25" s="18">
        <f>SUBTOTAL(9,H6:H24)</f>
        <v>2110.4649153199998</v>
      </c>
    </row>
    <row r="26" spans="1:9" x14ac:dyDescent="0.3">
      <c r="F26" s="5"/>
      <c r="G26" s="8"/>
      <c r="H26" s="10">
        <f t="shared" si="0"/>
        <v>0</v>
      </c>
    </row>
    <row r="27" spans="1:9" x14ac:dyDescent="0.3">
      <c r="B27" s="7" t="s">
        <v>62</v>
      </c>
      <c r="E27" s="19">
        <f>VLOOKUP($A$4,zone_lu,8)</f>
        <v>0.18</v>
      </c>
      <c r="F27" s="5"/>
      <c r="G27" s="8"/>
      <c r="H27" s="10">
        <f>ROUND(H25*E27,0)</f>
        <v>380</v>
      </c>
    </row>
    <row r="28" spans="1:9" x14ac:dyDescent="0.3">
      <c r="F28" s="5"/>
      <c r="G28" s="8"/>
      <c r="H28" s="10">
        <f t="shared" ref="H28:H30" si="1">E28*G28</f>
        <v>0</v>
      </c>
    </row>
    <row r="29" spans="1:9" ht="15" thickBot="1" x14ac:dyDescent="0.35">
      <c r="B29" s="20" t="s">
        <v>39</v>
      </c>
      <c r="C29" s="20"/>
      <c r="D29" s="20"/>
      <c r="E29" s="20"/>
      <c r="F29" s="6"/>
      <c r="G29" s="21"/>
      <c r="H29" s="22">
        <f>SUBTOTAL(9,H6:H28)</f>
        <v>2490.4649153199998</v>
      </c>
    </row>
    <row r="30" spans="1:9" ht="15" thickTop="1" x14ac:dyDescent="0.3">
      <c r="E30" s="19"/>
      <c r="F30" s="5"/>
      <c r="G30" s="8"/>
      <c r="H30" s="10">
        <f t="shared" si="1"/>
        <v>0</v>
      </c>
    </row>
    <row r="31" spans="1:9" x14ac:dyDescent="0.3">
      <c r="A31" s="15"/>
      <c r="B31" s="15"/>
      <c r="C31" s="15"/>
      <c r="D31" s="15"/>
      <c r="E31" s="23"/>
      <c r="F31" s="16"/>
      <c r="G31" s="17"/>
      <c r="H31" s="18"/>
      <c r="I31" s="15"/>
    </row>
    <row r="32" spans="1:9" x14ac:dyDescent="0.3">
      <c r="A32" s="15"/>
      <c r="B32" s="15"/>
      <c r="C32" s="15"/>
      <c r="D32" s="15"/>
      <c r="E32" s="23"/>
      <c r="F32" s="16"/>
      <c r="G32" s="17"/>
      <c r="H32" s="18"/>
      <c r="I32" s="15"/>
    </row>
    <row r="33" spans="1:9" x14ac:dyDescent="0.3">
      <c r="A33" s="15"/>
      <c r="B33" s="15"/>
      <c r="C33" s="15"/>
      <c r="D33" s="15"/>
      <c r="E33" s="23"/>
      <c r="F33" s="16"/>
      <c r="G33" s="17"/>
      <c r="H33" s="18"/>
      <c r="I33" s="15"/>
    </row>
    <row r="34" spans="1:9" x14ac:dyDescent="0.3">
      <c r="A34" s="15"/>
      <c r="B34" s="15"/>
      <c r="C34" s="15"/>
      <c r="D34" s="15"/>
      <c r="E34" s="15"/>
      <c r="F34" s="15"/>
      <c r="G34" s="15"/>
      <c r="H34" s="15"/>
      <c r="I34" s="15"/>
    </row>
    <row r="35" spans="1:9" x14ac:dyDescent="0.3">
      <c r="A35" s="15"/>
      <c r="B35" s="15"/>
      <c r="C35" s="15"/>
      <c r="D35" s="15"/>
      <c r="E35" s="15"/>
      <c r="F35" s="15"/>
      <c r="G35" s="15"/>
      <c r="H35" s="18"/>
      <c r="I35" s="15"/>
    </row>
    <row r="36" spans="1:9" x14ac:dyDescent="0.3">
      <c r="A36" s="15"/>
      <c r="B36" s="15"/>
      <c r="C36" s="15"/>
      <c r="D36" s="15"/>
      <c r="E36" s="15"/>
      <c r="F36" s="15"/>
      <c r="G36" s="15"/>
      <c r="H36" s="15"/>
      <c r="I36" s="15"/>
    </row>
  </sheetData>
  <mergeCells count="1">
    <mergeCell ref="A4:C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8"/>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3</v>
      </c>
      <c r="B4" s="58"/>
      <c r="C4" s="58"/>
    </row>
    <row r="5" spans="1:15" x14ac:dyDescent="0.3">
      <c r="F5" s="26"/>
      <c r="G5" s="30"/>
      <c r="H5" s="33"/>
    </row>
    <row r="6" spans="1:15" x14ac:dyDescent="0.3">
      <c r="B6" s="29" t="s">
        <v>30</v>
      </c>
      <c r="F6" s="26"/>
      <c r="G6" s="30"/>
      <c r="H6" s="33"/>
    </row>
    <row r="7" spans="1:15" x14ac:dyDescent="0.3">
      <c r="C7" s="29" t="s">
        <v>41</v>
      </c>
      <c r="F7" s="26"/>
      <c r="G7" s="30"/>
      <c r="H7" s="31" t="s">
        <v>58</v>
      </c>
    </row>
    <row r="8" spans="1:15" x14ac:dyDescent="0.3">
      <c r="D8" s="29" t="s">
        <v>31</v>
      </c>
      <c r="F8" s="26"/>
      <c r="G8" s="30"/>
      <c r="H8" s="32"/>
    </row>
    <row r="9" spans="1:15" x14ac:dyDescent="0.3">
      <c r="D9" s="29" t="s">
        <v>33</v>
      </c>
      <c r="F9" s="26"/>
      <c r="G9" s="32"/>
      <c r="H9" s="32"/>
    </row>
    <row r="10" spans="1:15" x14ac:dyDescent="0.3">
      <c r="E10" s="34"/>
      <c r="F10" s="35"/>
      <c r="G10" s="36"/>
      <c r="H10" s="37">
        <f>SUBTOTAL(9,H6:H9)</f>
        <v>0</v>
      </c>
    </row>
    <row r="11" spans="1:15" x14ac:dyDescent="0.3">
      <c r="F11" s="26"/>
      <c r="G11" s="30"/>
      <c r="H11" s="32">
        <f t="shared" ref="H11:H26" si="0">E11*G11</f>
        <v>0</v>
      </c>
    </row>
    <row r="12" spans="1:15" x14ac:dyDescent="0.3">
      <c r="B12" s="29" t="s">
        <v>35</v>
      </c>
      <c r="F12" s="26"/>
      <c r="G12" s="30"/>
      <c r="H12" s="32">
        <f t="shared" si="0"/>
        <v>0</v>
      </c>
    </row>
    <row r="13" spans="1:15" x14ac:dyDescent="0.3">
      <c r="C13" s="29" t="s">
        <v>63</v>
      </c>
      <c r="F13" s="26"/>
      <c r="G13" s="30"/>
      <c r="H13" s="32">
        <f t="shared" si="0"/>
        <v>0</v>
      </c>
    </row>
    <row r="14" spans="1:15" x14ac:dyDescent="0.3">
      <c r="D14" s="29" t="s">
        <v>61</v>
      </c>
      <c r="E14" s="29">
        <v>1</v>
      </c>
      <c r="F14" s="26" t="s">
        <v>36</v>
      </c>
      <c r="G14" s="30">
        <v>950</v>
      </c>
      <c r="H14" s="32">
        <f t="shared" si="0"/>
        <v>950</v>
      </c>
    </row>
    <row r="15" spans="1:15" x14ac:dyDescent="0.3">
      <c r="D15" s="3" t="s">
        <v>42</v>
      </c>
      <c r="F15" s="26"/>
      <c r="G15" s="30"/>
      <c r="H15" s="32">
        <f t="shared" si="0"/>
        <v>0</v>
      </c>
    </row>
    <row r="16" spans="1:15" x14ac:dyDescent="0.3">
      <c r="D16" s="38" t="s">
        <v>64</v>
      </c>
      <c r="E16" s="29">
        <v>1</v>
      </c>
      <c r="F16" s="26" t="s">
        <v>34</v>
      </c>
      <c r="G16" s="30">
        <v>100</v>
      </c>
      <c r="H16" s="32">
        <f t="shared" si="0"/>
        <v>100</v>
      </c>
    </row>
    <row r="17" spans="1:9" x14ac:dyDescent="0.3">
      <c r="D17" s="29" t="s">
        <v>31</v>
      </c>
      <c r="E17" s="29">
        <v>2</v>
      </c>
      <c r="F17" s="26" t="s">
        <v>32</v>
      </c>
      <c r="G17" s="30">
        <f>VLOOKUP($A$4,zone_lu,4)</f>
        <v>58.866228829999997</v>
      </c>
      <c r="H17" s="32">
        <f t="shared" si="0"/>
        <v>117.73245765999999</v>
      </c>
    </row>
    <row r="18" spans="1:9" x14ac:dyDescent="0.3">
      <c r="C18" s="25" t="s">
        <v>74</v>
      </c>
      <c r="F18" s="26"/>
      <c r="G18" s="30"/>
      <c r="H18" s="32">
        <f t="shared" si="0"/>
        <v>0</v>
      </c>
    </row>
    <row r="19" spans="1:9" x14ac:dyDescent="0.3">
      <c r="D19" s="25" t="s">
        <v>75</v>
      </c>
      <c r="E19" s="25">
        <v>1</v>
      </c>
      <c r="F19" s="26" t="s">
        <v>36</v>
      </c>
      <c r="G19" s="27">
        <v>125</v>
      </c>
      <c r="H19" s="28">
        <f t="shared" si="0"/>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0"/>
        <v>117.73245765999999</v>
      </c>
    </row>
    <row r="23" spans="1:9" x14ac:dyDescent="0.3">
      <c r="E23" s="34"/>
      <c r="F23" s="35"/>
      <c r="G23" s="36"/>
      <c r="H23" s="37">
        <f>SUBTOTAL(9,H12:H22)</f>
        <v>1410.4649153199998</v>
      </c>
    </row>
    <row r="24" spans="1:9" x14ac:dyDescent="0.3">
      <c r="E24" s="39"/>
      <c r="F24" s="40"/>
      <c r="G24" s="41"/>
      <c r="H24" s="42"/>
    </row>
    <row r="25" spans="1:9" x14ac:dyDescent="0.3">
      <c r="C25" s="29" t="s">
        <v>38</v>
      </c>
      <c r="E25" s="39"/>
      <c r="F25" s="40"/>
      <c r="G25" s="41"/>
      <c r="H25" s="42">
        <f>SUBTOTAL(9,H6:H24)</f>
        <v>1410.4649153199998</v>
      </c>
    </row>
    <row r="26" spans="1:9" x14ac:dyDescent="0.3">
      <c r="F26" s="26"/>
      <c r="G26" s="30"/>
      <c r="H26" s="32">
        <f t="shared" si="0"/>
        <v>0</v>
      </c>
    </row>
    <row r="27" spans="1:9" x14ac:dyDescent="0.3">
      <c r="B27" s="29" t="s">
        <v>62</v>
      </c>
      <c r="E27" s="43">
        <f>VLOOKUP($A$4,zone_lu,8)</f>
        <v>0.18</v>
      </c>
      <c r="F27" s="26"/>
      <c r="G27" s="30"/>
      <c r="H27" s="32">
        <f>ROUND(H25*E27,0)</f>
        <v>254</v>
      </c>
    </row>
    <row r="28" spans="1:9" x14ac:dyDescent="0.3">
      <c r="F28" s="26"/>
      <c r="G28" s="30"/>
      <c r="H28" s="32">
        <f t="shared" ref="H28:H30" si="1">E28*G28</f>
        <v>0</v>
      </c>
    </row>
    <row r="29" spans="1:9" ht="15" thickBot="1" x14ac:dyDescent="0.35">
      <c r="B29" s="44" t="s">
        <v>39</v>
      </c>
      <c r="C29" s="44"/>
      <c r="D29" s="44"/>
      <c r="E29" s="44"/>
      <c r="F29" s="45"/>
      <c r="G29" s="46"/>
      <c r="H29" s="47">
        <f>SUBTOTAL(9,H6:H28)</f>
        <v>1664.4649153199998</v>
      </c>
    </row>
    <row r="30" spans="1:9" ht="15" thickTop="1" x14ac:dyDescent="0.3">
      <c r="E30" s="43"/>
      <c r="F30" s="26"/>
      <c r="G30" s="30"/>
      <c r="H30" s="32">
        <f t="shared" si="1"/>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48"/>
  <dimension ref="A1:O36"/>
  <sheetViews>
    <sheetView showGridLines="0" zoomScale="90" zoomScaleNormal="90" workbookViewId="0">
      <selection activeCell="A46" sqref="A46"/>
    </sheetView>
  </sheetViews>
  <sheetFormatPr defaultColWidth="9.109375" defaultRowHeight="14.4" x14ac:dyDescent="0.3"/>
  <cols>
    <col min="1" max="3" width="3.6640625" style="7" customWidth="1"/>
    <col min="4" max="4" width="34.33203125" style="7" bestFit="1" customWidth="1"/>
    <col min="5" max="5" width="9" style="7" customWidth="1"/>
    <col min="6" max="6" width="6.6640625" style="7" customWidth="1"/>
    <col min="7" max="7" width="9.109375" style="7"/>
    <col min="8" max="8" width="9.109375" style="7" bestFit="1" customWidth="1"/>
    <col min="9" max="16384" width="9.109375" style="7"/>
  </cols>
  <sheetData>
    <row r="1" spans="1:15" x14ac:dyDescent="0.3">
      <c r="A1" s="7" t="s">
        <v>40</v>
      </c>
      <c r="O1" s="7" t="str">
        <f>A1&amp;": "&amp;A2</f>
        <v>Single Family: New Construction</v>
      </c>
    </row>
    <row r="2" spans="1:15" x14ac:dyDescent="0.3">
      <c r="A2" s="7" t="s">
        <v>4</v>
      </c>
    </row>
    <row r="3" spans="1:15" x14ac:dyDescent="0.3">
      <c r="A3" s="7" t="s">
        <v>26</v>
      </c>
    </row>
    <row r="4" spans="1:15" x14ac:dyDescent="0.3">
      <c r="A4" s="59">
        <v>9</v>
      </c>
      <c r="B4" s="59"/>
      <c r="C4" s="59"/>
    </row>
    <row r="5" spans="1:15" x14ac:dyDescent="0.3">
      <c r="F5" s="5"/>
      <c r="G5" s="8"/>
      <c r="H5" s="9"/>
    </row>
    <row r="6" spans="1:15" x14ac:dyDescent="0.3">
      <c r="B6" s="7" t="s">
        <v>30</v>
      </c>
      <c r="F6" s="5"/>
      <c r="G6" s="8"/>
      <c r="H6" s="9"/>
    </row>
    <row r="7" spans="1:15" x14ac:dyDescent="0.3">
      <c r="C7" s="7" t="s">
        <v>45</v>
      </c>
      <c r="F7" s="5"/>
      <c r="G7" s="8"/>
      <c r="H7" s="24" t="s">
        <v>58</v>
      </c>
    </row>
    <row r="8" spans="1:15" x14ac:dyDescent="0.3">
      <c r="D8" s="7" t="s">
        <v>31</v>
      </c>
      <c r="F8" s="5"/>
      <c r="G8" s="8"/>
      <c r="H8" s="10"/>
    </row>
    <row r="9" spans="1:15" x14ac:dyDescent="0.3">
      <c r="D9" s="7" t="s">
        <v>33</v>
      </c>
      <c r="F9" s="5"/>
      <c r="G9" s="10"/>
      <c r="H9" s="10"/>
    </row>
    <row r="10" spans="1:15" x14ac:dyDescent="0.3">
      <c r="E10" s="11"/>
      <c r="F10" s="12"/>
      <c r="G10" s="13"/>
      <c r="H10" s="14">
        <f>SUBTOTAL(9,H6:H9)</f>
        <v>0</v>
      </c>
    </row>
    <row r="11" spans="1:15" x14ac:dyDescent="0.3">
      <c r="F11" s="5"/>
      <c r="G11" s="8"/>
      <c r="H11" s="10">
        <f t="shared" ref="H11:H26" si="0">E11*G11</f>
        <v>0</v>
      </c>
    </row>
    <row r="12" spans="1:15" x14ac:dyDescent="0.3">
      <c r="B12" s="7" t="s">
        <v>35</v>
      </c>
      <c r="F12" s="5"/>
      <c r="G12" s="8"/>
      <c r="H12" s="10">
        <f t="shared" si="0"/>
        <v>0</v>
      </c>
    </row>
    <row r="13" spans="1:15" x14ac:dyDescent="0.3">
      <c r="C13" s="7" t="s">
        <v>44</v>
      </c>
      <c r="F13" s="5"/>
      <c r="G13" s="8"/>
      <c r="H13" s="10">
        <f t="shared" si="0"/>
        <v>0</v>
      </c>
    </row>
    <row r="14" spans="1:15" x14ac:dyDescent="0.3">
      <c r="D14" s="7" t="s">
        <v>60</v>
      </c>
      <c r="E14" s="7">
        <v>1</v>
      </c>
      <c r="F14" s="5" t="s">
        <v>36</v>
      </c>
      <c r="G14" s="8">
        <v>800</v>
      </c>
      <c r="H14" s="10">
        <f t="shared" si="0"/>
        <v>800</v>
      </c>
    </row>
    <row r="15" spans="1:15" x14ac:dyDescent="0.3">
      <c r="D15" s="3" t="s">
        <v>48</v>
      </c>
      <c r="F15" s="5"/>
      <c r="G15" s="8"/>
      <c r="H15" s="10">
        <f t="shared" si="0"/>
        <v>0</v>
      </c>
    </row>
    <row r="16" spans="1:15" x14ac:dyDescent="0.3">
      <c r="D16" s="1" t="s">
        <v>37</v>
      </c>
      <c r="E16" s="7">
        <v>1</v>
      </c>
      <c r="F16" s="5" t="s">
        <v>34</v>
      </c>
      <c r="G16" s="8">
        <v>250</v>
      </c>
      <c r="H16" s="10">
        <f t="shared" si="0"/>
        <v>250</v>
      </c>
    </row>
    <row r="17" spans="1:9" x14ac:dyDescent="0.3">
      <c r="D17" s="7" t="s">
        <v>31</v>
      </c>
      <c r="E17" s="7">
        <v>2</v>
      </c>
      <c r="F17" s="5" t="s">
        <v>32</v>
      </c>
      <c r="G17" s="8">
        <f>VLOOKUP($A$4,zone_lu,4)</f>
        <v>58.866228829999997</v>
      </c>
      <c r="H17" s="10">
        <f t="shared" si="0"/>
        <v>117.73245765999999</v>
      </c>
    </row>
    <row r="18" spans="1:9" x14ac:dyDescent="0.3">
      <c r="C18" t="s">
        <v>74</v>
      </c>
      <c r="F18" s="5"/>
      <c r="G18" s="8"/>
      <c r="H18" s="10">
        <f t="shared" si="0"/>
        <v>0</v>
      </c>
    </row>
    <row r="19" spans="1:9" x14ac:dyDescent="0.3">
      <c r="D19" t="s">
        <v>75</v>
      </c>
      <c r="E19" s="25">
        <v>1</v>
      </c>
      <c r="F19" s="26" t="s">
        <v>36</v>
      </c>
      <c r="G19" s="27">
        <v>125</v>
      </c>
      <c r="H19" s="28">
        <f t="shared" si="0"/>
        <v>125</v>
      </c>
      <c r="I19" s="29"/>
    </row>
    <row r="20" spans="1:9" x14ac:dyDescent="0.3">
      <c r="D20" t="s">
        <v>76</v>
      </c>
      <c r="E20" s="29"/>
      <c r="F20" s="26"/>
      <c r="G20" s="30"/>
      <c r="H20" s="31" t="s">
        <v>58</v>
      </c>
      <c r="I20" s="29"/>
    </row>
    <row r="21" spans="1:9" x14ac:dyDescent="0.3">
      <c r="D21" t="s">
        <v>77</v>
      </c>
      <c r="E21" s="29"/>
      <c r="F21" s="26"/>
      <c r="G21" s="30"/>
      <c r="H21" s="31" t="s">
        <v>58</v>
      </c>
      <c r="I21" s="29"/>
    </row>
    <row r="22" spans="1:9" x14ac:dyDescent="0.3">
      <c r="D22" t="s">
        <v>31</v>
      </c>
      <c r="E22" s="29">
        <v>2</v>
      </c>
      <c r="F22" s="26" t="s">
        <v>32</v>
      </c>
      <c r="G22" s="30">
        <f>VLOOKUP($A$4,zone_lu,4)</f>
        <v>58.866228829999997</v>
      </c>
      <c r="H22" s="32">
        <f t="shared" si="0"/>
        <v>117.73245765999999</v>
      </c>
      <c r="I22" s="29"/>
    </row>
    <row r="23" spans="1:9" x14ac:dyDescent="0.3">
      <c r="E23" s="11"/>
      <c r="F23" s="12"/>
      <c r="G23" s="13"/>
      <c r="H23" s="14">
        <f>SUBTOTAL(9,H12:H22)</f>
        <v>1410.4649153199998</v>
      </c>
    </row>
    <row r="24" spans="1:9" x14ac:dyDescent="0.3">
      <c r="E24" s="15"/>
      <c r="F24" s="16"/>
      <c r="G24" s="17"/>
      <c r="H24" s="18"/>
    </row>
    <row r="25" spans="1:9" x14ac:dyDescent="0.3">
      <c r="C25" s="7" t="s">
        <v>38</v>
      </c>
      <c r="E25" s="15"/>
      <c r="F25" s="16"/>
      <c r="G25" s="17"/>
      <c r="H25" s="18">
        <f>SUBTOTAL(9,H6:H24)</f>
        <v>1410.4649153199998</v>
      </c>
    </row>
    <row r="26" spans="1:9" x14ac:dyDescent="0.3">
      <c r="F26" s="5"/>
      <c r="G26" s="8"/>
      <c r="H26" s="10">
        <f t="shared" si="0"/>
        <v>0</v>
      </c>
    </row>
    <row r="27" spans="1:9" x14ac:dyDescent="0.3">
      <c r="B27" s="7" t="s">
        <v>62</v>
      </c>
      <c r="E27" s="19">
        <f>VLOOKUP($A$4,zone_lu,8)</f>
        <v>0.18</v>
      </c>
      <c r="F27" s="5"/>
      <c r="G27" s="8"/>
      <c r="H27" s="10">
        <f>ROUND(H25*E27,0)</f>
        <v>254</v>
      </c>
    </row>
    <row r="28" spans="1:9" x14ac:dyDescent="0.3">
      <c r="F28" s="5"/>
      <c r="G28" s="8"/>
      <c r="H28" s="10">
        <f t="shared" ref="H28:H30" si="1">E28*G28</f>
        <v>0</v>
      </c>
    </row>
    <row r="29" spans="1:9" ht="15" thickBot="1" x14ac:dyDescent="0.35">
      <c r="B29" s="20" t="s">
        <v>39</v>
      </c>
      <c r="C29" s="20"/>
      <c r="D29" s="20"/>
      <c r="E29" s="20"/>
      <c r="F29" s="6"/>
      <c r="G29" s="21"/>
      <c r="H29" s="22">
        <f>SUBTOTAL(9,H6:H28)</f>
        <v>1664.4649153199998</v>
      </c>
    </row>
    <row r="30" spans="1:9" ht="15" thickTop="1" x14ac:dyDescent="0.3">
      <c r="E30" s="19"/>
      <c r="F30" s="5"/>
      <c r="G30" s="8"/>
      <c r="H30" s="10">
        <f t="shared" si="1"/>
        <v>0</v>
      </c>
    </row>
    <row r="31" spans="1:9" x14ac:dyDescent="0.3">
      <c r="A31" s="15"/>
      <c r="B31" s="15"/>
      <c r="C31" s="15"/>
      <c r="D31" s="15"/>
      <c r="E31" s="23"/>
      <c r="F31" s="16"/>
      <c r="G31" s="17"/>
      <c r="H31" s="18"/>
      <c r="I31" s="15"/>
    </row>
    <row r="32" spans="1:9" x14ac:dyDescent="0.3">
      <c r="A32" s="15"/>
      <c r="B32" s="15"/>
      <c r="C32" s="15"/>
      <c r="D32" s="15"/>
      <c r="E32" s="23"/>
      <c r="F32" s="16"/>
      <c r="G32" s="17"/>
      <c r="H32" s="18"/>
      <c r="I32" s="15"/>
    </row>
    <row r="33" spans="1:9" x14ac:dyDescent="0.3">
      <c r="A33" s="15"/>
      <c r="B33" s="15"/>
      <c r="C33" s="15"/>
      <c r="D33" s="15"/>
      <c r="E33" s="23"/>
      <c r="F33" s="16"/>
      <c r="G33" s="17"/>
      <c r="H33" s="18"/>
      <c r="I33" s="15"/>
    </row>
    <row r="34" spans="1:9" x14ac:dyDescent="0.3">
      <c r="A34" s="15"/>
      <c r="B34" s="15"/>
      <c r="C34" s="15"/>
      <c r="D34" s="15"/>
      <c r="E34" s="15"/>
      <c r="F34" s="15"/>
      <c r="G34" s="15"/>
      <c r="H34" s="15"/>
      <c r="I34" s="15"/>
    </row>
    <row r="35" spans="1:9" x14ac:dyDescent="0.3">
      <c r="A35" s="15"/>
      <c r="B35" s="15"/>
      <c r="C35" s="15"/>
      <c r="D35" s="15"/>
      <c r="E35" s="15"/>
      <c r="F35" s="15"/>
      <c r="G35" s="15"/>
      <c r="H35" s="18"/>
      <c r="I35" s="15"/>
    </row>
    <row r="36" spans="1:9" x14ac:dyDescent="0.3">
      <c r="A36" s="15"/>
      <c r="B36" s="15"/>
      <c r="C36" s="15"/>
      <c r="D36" s="15"/>
      <c r="E36" s="15"/>
      <c r="F36" s="15"/>
      <c r="G36" s="15"/>
      <c r="H36" s="15"/>
      <c r="I36" s="15"/>
    </row>
  </sheetData>
  <mergeCells count="1">
    <mergeCell ref="A4:C4"/>
  </mergeCell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49"/>
  <dimension ref="A1:O36"/>
  <sheetViews>
    <sheetView showGridLines="0" zoomScale="90" zoomScaleNormal="90" workbookViewId="0">
      <selection activeCell="A46" sqref="A46"/>
    </sheetView>
  </sheetViews>
  <sheetFormatPr defaultColWidth="9.109375" defaultRowHeight="14.4" x14ac:dyDescent="0.3"/>
  <cols>
    <col min="1" max="3" width="3.6640625" style="7" customWidth="1"/>
    <col min="4" max="4" width="34.33203125" style="7" bestFit="1" customWidth="1"/>
    <col min="5" max="5" width="9" style="7" customWidth="1"/>
    <col min="6" max="6" width="6.6640625" style="7" customWidth="1"/>
    <col min="7" max="7" width="9.109375" style="7"/>
    <col min="8" max="8" width="9.109375" style="7" bestFit="1" customWidth="1"/>
    <col min="9" max="16384" width="9.109375" style="7"/>
  </cols>
  <sheetData>
    <row r="1" spans="1:15" x14ac:dyDescent="0.3">
      <c r="A1" s="7" t="s">
        <v>40</v>
      </c>
      <c r="O1" s="7" t="str">
        <f>A1&amp;": "&amp;A2</f>
        <v>Single Family: Retrofit</v>
      </c>
    </row>
    <row r="2" spans="1:15" x14ac:dyDescent="0.3">
      <c r="A2" s="7" t="s">
        <v>3</v>
      </c>
    </row>
    <row r="3" spans="1:15" x14ac:dyDescent="0.3">
      <c r="A3" s="7" t="s">
        <v>27</v>
      </c>
    </row>
    <row r="4" spans="1:15" x14ac:dyDescent="0.3">
      <c r="A4" s="59">
        <v>9</v>
      </c>
      <c r="B4" s="59"/>
      <c r="C4" s="59"/>
    </row>
    <row r="5" spans="1:15" x14ac:dyDescent="0.3">
      <c r="F5" s="5"/>
      <c r="G5" s="8"/>
      <c r="H5" s="9"/>
    </row>
    <row r="6" spans="1:15" x14ac:dyDescent="0.3">
      <c r="B6" s="7" t="s">
        <v>30</v>
      </c>
      <c r="F6" s="5"/>
      <c r="G6" s="8"/>
      <c r="H6" s="9"/>
    </row>
    <row r="7" spans="1:15" x14ac:dyDescent="0.3">
      <c r="C7" s="7" t="s">
        <v>45</v>
      </c>
      <c r="F7" s="5"/>
      <c r="G7" s="8"/>
      <c r="H7" s="9"/>
    </row>
    <row r="8" spans="1:15" x14ac:dyDescent="0.3">
      <c r="D8" s="7" t="s">
        <v>31</v>
      </c>
      <c r="E8" s="7">
        <v>2</v>
      </c>
      <c r="F8" s="5" t="s">
        <v>32</v>
      </c>
      <c r="G8" s="8">
        <f>VLOOKUP($A$4,zone_lu,4)</f>
        <v>58.866228829999997</v>
      </c>
      <c r="H8" s="10">
        <f>E8*G8</f>
        <v>117.73245765999999</v>
      </c>
    </row>
    <row r="9" spans="1:15" x14ac:dyDescent="0.3">
      <c r="D9" s="7" t="s">
        <v>33</v>
      </c>
      <c r="E9" s="7">
        <v>1</v>
      </c>
      <c r="F9" s="5" t="s">
        <v>34</v>
      </c>
      <c r="G9" s="8">
        <v>50</v>
      </c>
      <c r="H9" s="10">
        <f t="shared" ref="H9" si="0">E9*G9</f>
        <v>50</v>
      </c>
    </row>
    <row r="10" spans="1:15" x14ac:dyDescent="0.3">
      <c r="E10" s="11"/>
      <c r="F10" s="12"/>
      <c r="G10" s="13"/>
      <c r="H10" s="14">
        <f>SUBTOTAL(9,H6:H9)</f>
        <v>167.73245765999999</v>
      </c>
    </row>
    <row r="11" spans="1:15" x14ac:dyDescent="0.3">
      <c r="F11" s="5"/>
      <c r="G11" s="8"/>
      <c r="H11" s="10">
        <f t="shared" ref="H11:H26" si="1">E11*G11</f>
        <v>0</v>
      </c>
    </row>
    <row r="12" spans="1:15" x14ac:dyDescent="0.3">
      <c r="B12" s="7" t="s">
        <v>35</v>
      </c>
      <c r="F12" s="5"/>
      <c r="G12" s="8"/>
      <c r="H12" s="10">
        <f t="shared" si="1"/>
        <v>0</v>
      </c>
    </row>
    <row r="13" spans="1:15" x14ac:dyDescent="0.3">
      <c r="C13" s="7" t="s">
        <v>44</v>
      </c>
      <c r="F13" s="5"/>
      <c r="G13" s="8"/>
      <c r="H13" s="10">
        <f t="shared" si="1"/>
        <v>0</v>
      </c>
    </row>
    <row r="14" spans="1:15" x14ac:dyDescent="0.3">
      <c r="D14" s="7" t="s">
        <v>60</v>
      </c>
      <c r="E14" s="7">
        <v>1</v>
      </c>
      <c r="F14" s="5" t="s">
        <v>36</v>
      </c>
      <c r="G14" s="8">
        <v>850</v>
      </c>
      <c r="H14" s="10">
        <f t="shared" si="1"/>
        <v>850</v>
      </c>
    </row>
    <row r="15" spans="1:15" x14ac:dyDescent="0.3">
      <c r="D15" s="3" t="s">
        <v>46</v>
      </c>
      <c r="F15" s="5"/>
      <c r="G15" s="8"/>
      <c r="H15" s="10">
        <f t="shared" si="1"/>
        <v>0</v>
      </c>
    </row>
    <row r="16" spans="1:15" x14ac:dyDescent="0.3">
      <c r="D16" s="1" t="s">
        <v>37</v>
      </c>
      <c r="E16" s="7">
        <v>1</v>
      </c>
      <c r="F16" s="5" t="s">
        <v>34</v>
      </c>
      <c r="G16" s="8">
        <v>250</v>
      </c>
      <c r="H16" s="10">
        <f t="shared" si="1"/>
        <v>250</v>
      </c>
    </row>
    <row r="17" spans="1:9" x14ac:dyDescent="0.3">
      <c r="D17" s="7" t="s">
        <v>31</v>
      </c>
      <c r="E17" s="7">
        <v>2</v>
      </c>
      <c r="F17" s="5" t="s">
        <v>32</v>
      </c>
      <c r="G17" s="8">
        <f>VLOOKUP($A$4,zone_lu,4)</f>
        <v>58.866228829999997</v>
      </c>
      <c r="H17" s="10">
        <f t="shared" si="1"/>
        <v>117.73245765999999</v>
      </c>
    </row>
    <row r="18" spans="1:9" x14ac:dyDescent="0.3">
      <c r="C18" t="s">
        <v>74</v>
      </c>
      <c r="F18" s="5"/>
      <c r="G18" s="8"/>
      <c r="H18" s="10">
        <f t="shared" si="1"/>
        <v>0</v>
      </c>
    </row>
    <row r="19" spans="1:9" x14ac:dyDescent="0.3">
      <c r="D19" t="s">
        <v>75</v>
      </c>
      <c r="E19" s="29"/>
      <c r="F19" s="26"/>
      <c r="G19" s="30"/>
      <c r="H19" s="31" t="s">
        <v>28</v>
      </c>
      <c r="I19" s="29"/>
    </row>
    <row r="20" spans="1:9" x14ac:dyDescent="0.3">
      <c r="D20" t="s">
        <v>76</v>
      </c>
      <c r="E20" s="29"/>
      <c r="F20" s="26"/>
      <c r="G20" s="30"/>
      <c r="H20" s="31" t="s">
        <v>58</v>
      </c>
      <c r="I20" s="29"/>
    </row>
    <row r="21" spans="1:9" x14ac:dyDescent="0.3">
      <c r="D21" t="s">
        <v>77</v>
      </c>
      <c r="E21" s="29"/>
      <c r="F21" s="26"/>
      <c r="G21" s="30"/>
      <c r="H21" s="31" t="s">
        <v>28</v>
      </c>
      <c r="I21" s="29"/>
    </row>
    <row r="22" spans="1:9" x14ac:dyDescent="0.3">
      <c r="D22" t="s">
        <v>31</v>
      </c>
      <c r="E22" s="29"/>
      <c r="F22" s="26"/>
      <c r="G22" s="30"/>
      <c r="H22" s="31" t="s">
        <v>28</v>
      </c>
      <c r="I22" s="29"/>
    </row>
    <row r="23" spans="1:9" x14ac:dyDescent="0.3">
      <c r="E23" s="11"/>
      <c r="F23" s="12"/>
      <c r="G23" s="13"/>
      <c r="H23" s="14">
        <f>SUBTOTAL(9,H12:H22)</f>
        <v>1217.7324576599999</v>
      </c>
    </row>
    <row r="24" spans="1:9" x14ac:dyDescent="0.3">
      <c r="E24" s="15"/>
      <c r="F24" s="16"/>
      <c r="G24" s="17"/>
      <c r="H24" s="18"/>
    </row>
    <row r="25" spans="1:9" x14ac:dyDescent="0.3">
      <c r="C25" s="7" t="s">
        <v>38</v>
      </c>
      <c r="E25" s="15"/>
      <c r="F25" s="16"/>
      <c r="G25" s="17"/>
      <c r="H25" s="18">
        <f>SUBTOTAL(9,H6:H24)</f>
        <v>1385.4649153199998</v>
      </c>
    </row>
    <row r="26" spans="1:9" x14ac:dyDescent="0.3">
      <c r="F26" s="5"/>
      <c r="G26" s="8"/>
      <c r="H26" s="10">
        <f t="shared" si="1"/>
        <v>0</v>
      </c>
    </row>
    <row r="27" spans="1:9" x14ac:dyDescent="0.3">
      <c r="B27" s="7" t="s">
        <v>62</v>
      </c>
      <c r="E27" s="19">
        <f>VLOOKUP($A$4,zone_lu,8)</f>
        <v>0.18</v>
      </c>
      <c r="F27" s="5"/>
      <c r="G27" s="8"/>
      <c r="H27" s="10">
        <f>ROUND(H25*E27,0)</f>
        <v>249</v>
      </c>
    </row>
    <row r="28" spans="1:9" x14ac:dyDescent="0.3">
      <c r="F28" s="5"/>
      <c r="G28" s="8"/>
      <c r="H28" s="10">
        <f t="shared" ref="H28:H30" si="2">E28*G28</f>
        <v>0</v>
      </c>
    </row>
    <row r="29" spans="1:9" ht="15" thickBot="1" x14ac:dyDescent="0.35">
      <c r="B29" s="20" t="s">
        <v>39</v>
      </c>
      <c r="C29" s="20"/>
      <c r="D29" s="20"/>
      <c r="E29" s="20"/>
      <c r="F29" s="6"/>
      <c r="G29" s="21"/>
      <c r="H29" s="22">
        <f>SUBTOTAL(9,H6:H28)</f>
        <v>1634.4649153199998</v>
      </c>
    </row>
    <row r="30" spans="1:9" ht="15" thickTop="1" x14ac:dyDescent="0.3">
      <c r="E30" s="19"/>
      <c r="F30" s="5"/>
      <c r="G30" s="8"/>
      <c r="H30" s="10">
        <f t="shared" si="2"/>
        <v>0</v>
      </c>
    </row>
    <row r="31" spans="1:9" x14ac:dyDescent="0.3">
      <c r="A31" s="15"/>
      <c r="B31" s="15"/>
      <c r="C31" s="15"/>
      <c r="D31" s="15"/>
      <c r="E31" s="23"/>
      <c r="F31" s="16"/>
      <c r="G31" s="17"/>
      <c r="H31" s="18"/>
      <c r="I31" s="15"/>
    </row>
    <row r="32" spans="1:9" x14ac:dyDescent="0.3">
      <c r="A32" s="15"/>
      <c r="B32" s="15"/>
      <c r="C32" s="15"/>
      <c r="D32" s="15"/>
      <c r="E32" s="23"/>
      <c r="F32" s="16"/>
      <c r="G32" s="17"/>
      <c r="H32" s="18"/>
      <c r="I32" s="15"/>
    </row>
    <row r="33" spans="1:9" x14ac:dyDescent="0.3">
      <c r="A33" s="15"/>
      <c r="B33" s="15"/>
      <c r="C33" s="15"/>
      <c r="D33" s="15"/>
      <c r="E33" s="23"/>
      <c r="F33" s="16"/>
      <c r="G33" s="17"/>
      <c r="H33" s="18"/>
      <c r="I33" s="15"/>
    </row>
    <row r="34" spans="1:9" x14ac:dyDescent="0.3">
      <c r="A34" s="15"/>
      <c r="B34" s="15"/>
      <c r="C34" s="15"/>
      <c r="D34" s="15"/>
      <c r="E34" s="15"/>
      <c r="F34" s="15"/>
      <c r="G34" s="15"/>
      <c r="H34" s="15"/>
      <c r="I34" s="15"/>
    </row>
    <row r="35" spans="1:9" x14ac:dyDescent="0.3">
      <c r="A35" s="15"/>
      <c r="B35" s="15"/>
      <c r="C35" s="15"/>
      <c r="D35" s="15"/>
      <c r="E35" s="15"/>
      <c r="F35" s="15"/>
      <c r="G35" s="15"/>
      <c r="H35" s="18"/>
      <c r="I35" s="15"/>
    </row>
    <row r="36" spans="1:9" x14ac:dyDescent="0.3">
      <c r="A36" s="15"/>
      <c r="B36" s="15"/>
      <c r="C36" s="15"/>
      <c r="D36" s="15"/>
      <c r="E36" s="15"/>
      <c r="F36" s="15"/>
      <c r="G36" s="15"/>
      <c r="H36" s="15"/>
      <c r="I36" s="15"/>
    </row>
  </sheetData>
  <mergeCells count="1">
    <mergeCell ref="A4:C4"/>
  </mergeCells>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0"/>
  <dimension ref="A1:O36"/>
  <sheetViews>
    <sheetView showGridLines="0" zoomScale="90" zoomScaleNormal="90" workbookViewId="0">
      <selection activeCell="A46" sqref="A46"/>
    </sheetView>
  </sheetViews>
  <sheetFormatPr defaultColWidth="9.109375" defaultRowHeight="14.4" x14ac:dyDescent="0.3"/>
  <cols>
    <col min="1" max="3" width="3.6640625" style="7" customWidth="1"/>
    <col min="4" max="4" width="34.33203125" style="7" bestFit="1" customWidth="1"/>
    <col min="5" max="5" width="9" style="7" customWidth="1"/>
    <col min="6" max="6" width="6.6640625" style="7" customWidth="1"/>
    <col min="7" max="7" width="9.109375" style="7"/>
    <col min="8" max="8" width="9.109375" style="7" bestFit="1" customWidth="1"/>
    <col min="9" max="16384" width="9.109375" style="7"/>
  </cols>
  <sheetData>
    <row r="1" spans="1:15" x14ac:dyDescent="0.3">
      <c r="A1" s="7" t="s">
        <v>40</v>
      </c>
      <c r="O1" s="7" t="str">
        <f>A1&amp;": "&amp;A2</f>
        <v>Single Family: Retrofit</v>
      </c>
    </row>
    <row r="2" spans="1:15" x14ac:dyDescent="0.3">
      <c r="A2" s="7" t="s">
        <v>3</v>
      </c>
    </row>
    <row r="3" spans="1:15" x14ac:dyDescent="0.3">
      <c r="A3" s="7" t="s">
        <v>26</v>
      </c>
    </row>
    <row r="4" spans="1:15" x14ac:dyDescent="0.3">
      <c r="A4" s="59">
        <v>9</v>
      </c>
      <c r="B4" s="59"/>
      <c r="C4" s="59"/>
    </row>
    <row r="5" spans="1:15" x14ac:dyDescent="0.3">
      <c r="F5" s="5"/>
      <c r="G5" s="8"/>
      <c r="H5" s="9"/>
    </row>
    <row r="6" spans="1:15" x14ac:dyDescent="0.3">
      <c r="B6" s="7" t="s">
        <v>30</v>
      </c>
      <c r="F6" s="5"/>
      <c r="G6" s="8"/>
      <c r="H6" s="9"/>
    </row>
    <row r="7" spans="1:15" x14ac:dyDescent="0.3">
      <c r="C7" s="7" t="s">
        <v>45</v>
      </c>
      <c r="F7" s="5"/>
      <c r="G7" s="8"/>
      <c r="H7" s="9"/>
    </row>
    <row r="8" spans="1:15" x14ac:dyDescent="0.3">
      <c r="D8" s="7" t="s">
        <v>31</v>
      </c>
      <c r="E8" s="7">
        <v>2</v>
      </c>
      <c r="F8" s="5" t="s">
        <v>32</v>
      </c>
      <c r="G8" s="8">
        <f>VLOOKUP($A$4,zone_lu,4)</f>
        <v>58.866228829999997</v>
      </c>
      <c r="H8" s="10">
        <f>E8*G8</f>
        <v>117.73245765999999</v>
      </c>
    </row>
    <row r="9" spans="1:15" x14ac:dyDescent="0.3">
      <c r="D9" s="7" t="s">
        <v>33</v>
      </c>
      <c r="E9" s="7">
        <v>1</v>
      </c>
      <c r="F9" s="5" t="s">
        <v>34</v>
      </c>
      <c r="G9" s="8">
        <v>50</v>
      </c>
      <c r="H9" s="10">
        <f t="shared" ref="H9" si="0">E9*G9</f>
        <v>50</v>
      </c>
    </row>
    <row r="10" spans="1:15" x14ac:dyDescent="0.3">
      <c r="E10" s="11"/>
      <c r="F10" s="12"/>
      <c r="G10" s="13"/>
      <c r="H10" s="14">
        <f>SUBTOTAL(9,H6:H9)</f>
        <v>167.73245765999999</v>
      </c>
    </row>
    <row r="11" spans="1:15" x14ac:dyDescent="0.3">
      <c r="F11" s="5"/>
      <c r="G11" s="8"/>
      <c r="H11" s="10">
        <f t="shared" ref="H11:H26" si="1">E11*G11</f>
        <v>0</v>
      </c>
    </row>
    <row r="12" spans="1:15" x14ac:dyDescent="0.3">
      <c r="B12" s="7" t="s">
        <v>35</v>
      </c>
      <c r="F12" s="5"/>
      <c r="G12" s="8"/>
      <c r="H12" s="10">
        <f t="shared" si="1"/>
        <v>0</v>
      </c>
    </row>
    <row r="13" spans="1:15" x14ac:dyDescent="0.3">
      <c r="C13" s="7" t="s">
        <v>44</v>
      </c>
      <c r="F13" s="5"/>
      <c r="G13" s="8"/>
      <c r="H13" s="10">
        <f t="shared" si="1"/>
        <v>0</v>
      </c>
    </row>
    <row r="14" spans="1:15" x14ac:dyDescent="0.3">
      <c r="D14" s="7" t="s">
        <v>60</v>
      </c>
      <c r="E14" s="7">
        <v>1</v>
      </c>
      <c r="F14" s="5" t="s">
        <v>36</v>
      </c>
      <c r="G14" s="8">
        <v>1500</v>
      </c>
      <c r="H14" s="10">
        <f t="shared" si="1"/>
        <v>1500</v>
      </c>
    </row>
    <row r="15" spans="1:15" x14ac:dyDescent="0.3">
      <c r="D15" s="3" t="s">
        <v>47</v>
      </c>
      <c r="F15" s="5"/>
      <c r="G15" s="8"/>
      <c r="H15" s="10">
        <f t="shared" si="1"/>
        <v>0</v>
      </c>
    </row>
    <row r="16" spans="1:15" x14ac:dyDescent="0.3">
      <c r="D16" s="1" t="s">
        <v>37</v>
      </c>
      <c r="E16" s="7">
        <v>1</v>
      </c>
      <c r="F16" s="5" t="s">
        <v>34</v>
      </c>
      <c r="G16" s="8">
        <v>250</v>
      </c>
      <c r="H16" s="10">
        <f t="shared" si="1"/>
        <v>250</v>
      </c>
    </row>
    <row r="17" spans="1:9" x14ac:dyDescent="0.3">
      <c r="D17" s="7" t="s">
        <v>31</v>
      </c>
      <c r="E17" s="7">
        <v>2</v>
      </c>
      <c r="F17" s="5" t="s">
        <v>32</v>
      </c>
      <c r="G17" s="8">
        <f>VLOOKUP($A$4,zone_lu,4)</f>
        <v>58.866228829999997</v>
      </c>
      <c r="H17" s="10">
        <f t="shared" si="1"/>
        <v>117.73245765999999</v>
      </c>
    </row>
    <row r="18" spans="1:9" x14ac:dyDescent="0.3">
      <c r="C18" t="s">
        <v>74</v>
      </c>
      <c r="F18" s="5"/>
      <c r="G18" s="8"/>
      <c r="H18" s="10">
        <f t="shared" si="1"/>
        <v>0</v>
      </c>
    </row>
    <row r="19" spans="1:9" x14ac:dyDescent="0.3">
      <c r="D19" t="s">
        <v>75</v>
      </c>
      <c r="E19" s="25">
        <v>1</v>
      </c>
      <c r="F19" s="26" t="s">
        <v>36</v>
      </c>
      <c r="G19" s="27">
        <v>125</v>
      </c>
      <c r="H19" s="28">
        <f t="shared" si="1"/>
        <v>125</v>
      </c>
      <c r="I19" s="29"/>
    </row>
    <row r="20" spans="1:9" x14ac:dyDescent="0.3">
      <c r="D20" t="s">
        <v>76</v>
      </c>
      <c r="E20" s="29"/>
      <c r="F20" s="26"/>
      <c r="G20" s="30"/>
      <c r="H20" s="31" t="s">
        <v>58</v>
      </c>
      <c r="I20" s="29"/>
    </row>
    <row r="21" spans="1:9" x14ac:dyDescent="0.3">
      <c r="D21" t="s">
        <v>77</v>
      </c>
      <c r="E21" s="29"/>
      <c r="F21" s="26"/>
      <c r="G21" s="30"/>
      <c r="H21" s="31" t="s">
        <v>58</v>
      </c>
      <c r="I21" s="29"/>
    </row>
    <row r="22" spans="1:9" x14ac:dyDescent="0.3">
      <c r="D22" t="s">
        <v>31</v>
      </c>
      <c r="E22" s="29">
        <v>2</v>
      </c>
      <c r="F22" s="26" t="s">
        <v>32</v>
      </c>
      <c r="G22" s="30">
        <f>VLOOKUP($A$4,zone_lu,4)</f>
        <v>58.866228829999997</v>
      </c>
      <c r="H22" s="32">
        <f t="shared" si="1"/>
        <v>117.73245765999999</v>
      </c>
      <c r="I22" s="29"/>
    </row>
    <row r="23" spans="1:9" x14ac:dyDescent="0.3">
      <c r="E23" s="11"/>
      <c r="F23" s="12"/>
      <c r="G23" s="13"/>
      <c r="H23" s="14">
        <f>SUBTOTAL(9,H12:H22)</f>
        <v>2110.4649153199998</v>
      </c>
    </row>
    <row r="24" spans="1:9" x14ac:dyDescent="0.3">
      <c r="E24" s="15"/>
      <c r="F24" s="16"/>
      <c r="G24" s="17"/>
      <c r="H24" s="18"/>
    </row>
    <row r="25" spans="1:9" x14ac:dyDescent="0.3">
      <c r="C25" s="7" t="s">
        <v>38</v>
      </c>
      <c r="E25" s="15"/>
      <c r="F25" s="16"/>
      <c r="G25" s="17"/>
      <c r="H25" s="18">
        <f>SUBTOTAL(9,H6:H24)</f>
        <v>2278.1973729799997</v>
      </c>
    </row>
    <row r="26" spans="1:9" x14ac:dyDescent="0.3">
      <c r="F26" s="5"/>
      <c r="G26" s="8"/>
      <c r="H26" s="10">
        <f t="shared" si="1"/>
        <v>0</v>
      </c>
    </row>
    <row r="27" spans="1:9" x14ac:dyDescent="0.3">
      <c r="B27" s="7" t="s">
        <v>62</v>
      </c>
      <c r="E27" s="19">
        <f>VLOOKUP($A$4,zone_lu,8)</f>
        <v>0.18</v>
      </c>
      <c r="F27" s="5"/>
      <c r="G27" s="8"/>
      <c r="H27" s="10">
        <f>ROUND(H25*E27,0)</f>
        <v>410</v>
      </c>
    </row>
    <row r="28" spans="1:9" x14ac:dyDescent="0.3">
      <c r="F28" s="5"/>
      <c r="G28" s="8"/>
      <c r="H28" s="10">
        <f t="shared" ref="H28:H30" si="2">E28*G28</f>
        <v>0</v>
      </c>
    </row>
    <row r="29" spans="1:9" ht="15" thickBot="1" x14ac:dyDescent="0.35">
      <c r="B29" s="20" t="s">
        <v>39</v>
      </c>
      <c r="C29" s="20"/>
      <c r="D29" s="20"/>
      <c r="E29" s="20"/>
      <c r="F29" s="6"/>
      <c r="G29" s="21"/>
      <c r="H29" s="22">
        <f>SUBTOTAL(9,H6:H28)</f>
        <v>2688.1973729799997</v>
      </c>
    </row>
    <row r="30" spans="1:9" ht="15" thickTop="1" x14ac:dyDescent="0.3">
      <c r="E30" s="19"/>
      <c r="F30" s="5"/>
      <c r="G30" s="8"/>
      <c r="H30" s="10">
        <f t="shared" si="2"/>
        <v>0</v>
      </c>
    </row>
    <row r="31" spans="1:9" x14ac:dyDescent="0.3">
      <c r="A31" s="15"/>
      <c r="B31" s="15"/>
      <c r="C31" s="15"/>
      <c r="D31" s="15"/>
      <c r="E31" s="23"/>
      <c r="F31" s="16"/>
      <c r="G31" s="17"/>
      <c r="H31" s="18"/>
      <c r="I31" s="15"/>
    </row>
    <row r="32" spans="1:9" x14ac:dyDescent="0.3">
      <c r="A32" s="15"/>
      <c r="B32" s="15"/>
      <c r="C32" s="15"/>
      <c r="D32" s="15"/>
      <c r="E32" s="23"/>
      <c r="F32" s="16"/>
      <c r="G32" s="17"/>
      <c r="H32" s="18"/>
      <c r="I32" s="15"/>
    </row>
    <row r="33" spans="1:9" x14ac:dyDescent="0.3">
      <c r="A33" s="15"/>
      <c r="B33" s="15"/>
      <c r="C33" s="15"/>
      <c r="D33" s="15"/>
      <c r="E33" s="23"/>
      <c r="F33" s="16"/>
      <c r="G33" s="17"/>
      <c r="H33" s="18"/>
      <c r="I33" s="15"/>
    </row>
    <row r="34" spans="1:9" x14ac:dyDescent="0.3">
      <c r="A34" s="15"/>
      <c r="B34" s="15"/>
      <c r="C34" s="15"/>
      <c r="D34" s="15"/>
      <c r="E34" s="15"/>
      <c r="F34" s="15"/>
      <c r="G34" s="15"/>
      <c r="H34" s="15"/>
      <c r="I34" s="15"/>
    </row>
    <row r="35" spans="1:9" x14ac:dyDescent="0.3">
      <c r="A35" s="15"/>
      <c r="B35" s="15"/>
      <c r="C35" s="15"/>
      <c r="D35" s="15"/>
      <c r="E35" s="15"/>
      <c r="F35" s="15"/>
      <c r="G35" s="15"/>
      <c r="H35" s="18"/>
      <c r="I35" s="15"/>
    </row>
    <row r="36" spans="1:9" x14ac:dyDescent="0.3">
      <c r="A36" s="15"/>
      <c r="B36" s="15"/>
      <c r="C36" s="15"/>
      <c r="D36" s="15"/>
      <c r="E36" s="15"/>
      <c r="F36" s="15"/>
      <c r="G36" s="15"/>
      <c r="H36" s="15"/>
      <c r="I36" s="15"/>
    </row>
  </sheetData>
  <mergeCells count="1">
    <mergeCell ref="A4:C4"/>
  </mergeCell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51"/>
  <dimension ref="A1:O36"/>
  <sheetViews>
    <sheetView showGridLines="0" zoomScale="90" zoomScaleNormal="90" workbookViewId="0">
      <selection activeCell="A46" sqref="A46"/>
    </sheetView>
  </sheetViews>
  <sheetFormatPr defaultColWidth="9.109375" defaultRowHeight="14.4" x14ac:dyDescent="0.3"/>
  <cols>
    <col min="1" max="3" width="3.6640625" style="7" customWidth="1"/>
    <col min="4" max="4" width="34.33203125" style="7" bestFit="1" customWidth="1"/>
    <col min="5" max="5" width="9" style="7" customWidth="1"/>
    <col min="6" max="6" width="6.6640625" style="7" customWidth="1"/>
    <col min="7" max="7" width="9.109375" style="7"/>
    <col min="8" max="8" width="9.109375" style="7" bestFit="1" customWidth="1"/>
    <col min="9" max="16384" width="9.109375" style="7"/>
  </cols>
  <sheetData>
    <row r="1" spans="1:15" x14ac:dyDescent="0.3">
      <c r="A1" s="7" t="s">
        <v>40</v>
      </c>
      <c r="O1" s="7" t="str">
        <f>A1&amp;": "&amp;A2</f>
        <v>Single Family: Retrofit</v>
      </c>
    </row>
    <row r="2" spans="1:15" x14ac:dyDescent="0.3">
      <c r="A2" s="7" t="s">
        <v>3</v>
      </c>
    </row>
    <row r="3" spans="1:15" x14ac:dyDescent="0.3">
      <c r="A3" s="7" t="s">
        <v>26</v>
      </c>
    </row>
    <row r="4" spans="1:15" x14ac:dyDescent="0.3">
      <c r="A4" s="59">
        <v>9</v>
      </c>
      <c r="B4" s="59"/>
      <c r="C4" s="59"/>
    </row>
    <row r="5" spans="1:15" x14ac:dyDescent="0.3">
      <c r="F5" s="5"/>
      <c r="G5" s="8"/>
      <c r="H5" s="9"/>
    </row>
    <row r="6" spans="1:15" x14ac:dyDescent="0.3">
      <c r="B6" s="7" t="s">
        <v>30</v>
      </c>
      <c r="F6" s="5"/>
      <c r="G6" s="8"/>
      <c r="H6" s="9"/>
    </row>
    <row r="7" spans="1:15" x14ac:dyDescent="0.3">
      <c r="C7" s="7" t="s">
        <v>45</v>
      </c>
      <c r="F7" s="5"/>
      <c r="G7" s="8"/>
      <c r="H7" s="9"/>
    </row>
    <row r="8" spans="1:15" x14ac:dyDescent="0.3">
      <c r="D8" s="7" t="s">
        <v>31</v>
      </c>
      <c r="E8" s="7">
        <v>2</v>
      </c>
      <c r="F8" s="5" t="s">
        <v>32</v>
      </c>
      <c r="G8" s="8">
        <f>VLOOKUP($A$4,zone_lu,4)</f>
        <v>58.866228829999997</v>
      </c>
      <c r="H8" s="10">
        <f>E8*G8</f>
        <v>117.73245765999999</v>
      </c>
    </row>
    <row r="9" spans="1:15" x14ac:dyDescent="0.3">
      <c r="D9" s="7" t="s">
        <v>33</v>
      </c>
      <c r="E9" s="7">
        <v>1</v>
      </c>
      <c r="F9" s="5" t="s">
        <v>34</v>
      </c>
      <c r="G9" s="8">
        <v>50</v>
      </c>
      <c r="H9" s="10">
        <f t="shared" ref="H9" si="0">E9*G9</f>
        <v>50</v>
      </c>
    </row>
    <row r="10" spans="1:15" x14ac:dyDescent="0.3">
      <c r="E10" s="11"/>
      <c r="F10" s="12"/>
      <c r="G10" s="13"/>
      <c r="H10" s="14">
        <f>SUBTOTAL(9,H6:H9)</f>
        <v>167.73245765999999</v>
      </c>
    </row>
    <row r="11" spans="1:15" x14ac:dyDescent="0.3">
      <c r="F11" s="5"/>
      <c r="G11" s="8"/>
      <c r="H11" s="10">
        <f t="shared" ref="H11:H26" si="1">E11*G11</f>
        <v>0</v>
      </c>
    </row>
    <row r="12" spans="1:15" x14ac:dyDescent="0.3">
      <c r="B12" s="7" t="s">
        <v>35</v>
      </c>
      <c r="F12" s="5"/>
      <c r="G12" s="8"/>
      <c r="H12" s="10">
        <f t="shared" si="1"/>
        <v>0</v>
      </c>
    </row>
    <row r="13" spans="1:15" x14ac:dyDescent="0.3">
      <c r="C13" s="7" t="s">
        <v>44</v>
      </c>
      <c r="F13" s="5"/>
      <c r="G13" s="8"/>
      <c r="H13" s="10">
        <f t="shared" si="1"/>
        <v>0</v>
      </c>
    </row>
    <row r="14" spans="1:15" x14ac:dyDescent="0.3">
      <c r="D14" s="7" t="s">
        <v>60</v>
      </c>
      <c r="E14" s="7">
        <v>1</v>
      </c>
      <c r="F14" s="5" t="s">
        <v>36</v>
      </c>
      <c r="G14" s="8">
        <v>800</v>
      </c>
      <c r="H14" s="10">
        <f t="shared" si="1"/>
        <v>800</v>
      </c>
    </row>
    <row r="15" spans="1:15" x14ac:dyDescent="0.3">
      <c r="D15" s="3" t="s">
        <v>48</v>
      </c>
      <c r="F15" s="5"/>
      <c r="G15" s="8"/>
      <c r="H15" s="10">
        <f t="shared" si="1"/>
        <v>0</v>
      </c>
    </row>
    <row r="16" spans="1:15" x14ac:dyDescent="0.3">
      <c r="D16" s="1" t="s">
        <v>37</v>
      </c>
      <c r="E16" s="7">
        <v>1</v>
      </c>
      <c r="F16" s="5" t="s">
        <v>34</v>
      </c>
      <c r="G16" s="8">
        <v>250</v>
      </c>
      <c r="H16" s="10">
        <f t="shared" si="1"/>
        <v>250</v>
      </c>
    </row>
    <row r="17" spans="1:9" x14ac:dyDescent="0.3">
      <c r="D17" s="7" t="s">
        <v>31</v>
      </c>
      <c r="E17" s="7">
        <v>2</v>
      </c>
      <c r="F17" s="5" t="s">
        <v>32</v>
      </c>
      <c r="G17" s="8">
        <f>VLOOKUP($A$4,zone_lu,4)</f>
        <v>58.866228829999997</v>
      </c>
      <c r="H17" s="10">
        <f t="shared" si="1"/>
        <v>117.73245765999999</v>
      </c>
    </row>
    <row r="18" spans="1:9" x14ac:dyDescent="0.3">
      <c r="C18" t="s">
        <v>74</v>
      </c>
      <c r="F18" s="5"/>
      <c r="G18" s="8"/>
      <c r="H18" s="10">
        <f t="shared" si="1"/>
        <v>0</v>
      </c>
    </row>
    <row r="19" spans="1:9" x14ac:dyDescent="0.3">
      <c r="D19" t="s">
        <v>75</v>
      </c>
      <c r="E19" s="25">
        <v>1</v>
      </c>
      <c r="F19" s="26" t="s">
        <v>36</v>
      </c>
      <c r="G19" s="27">
        <v>125</v>
      </c>
      <c r="H19" s="28">
        <f t="shared" si="1"/>
        <v>125</v>
      </c>
      <c r="I19" s="29"/>
    </row>
    <row r="20" spans="1:9" x14ac:dyDescent="0.3">
      <c r="D20" t="s">
        <v>76</v>
      </c>
      <c r="E20" s="29"/>
      <c r="F20" s="26"/>
      <c r="G20" s="30"/>
      <c r="H20" s="31" t="s">
        <v>58</v>
      </c>
      <c r="I20" s="29"/>
    </row>
    <row r="21" spans="1:9" x14ac:dyDescent="0.3">
      <c r="D21" t="s">
        <v>77</v>
      </c>
      <c r="E21" s="29"/>
      <c r="F21" s="26"/>
      <c r="G21" s="30"/>
      <c r="H21" s="31" t="s">
        <v>58</v>
      </c>
      <c r="I21" s="29"/>
    </row>
    <row r="22" spans="1:9" x14ac:dyDescent="0.3">
      <c r="D22" t="s">
        <v>31</v>
      </c>
      <c r="E22" s="29">
        <v>2</v>
      </c>
      <c r="F22" s="26" t="s">
        <v>32</v>
      </c>
      <c r="G22" s="30">
        <f>VLOOKUP($A$4,zone_lu,4)</f>
        <v>58.866228829999997</v>
      </c>
      <c r="H22" s="32">
        <f t="shared" si="1"/>
        <v>117.73245765999999</v>
      </c>
      <c r="I22" s="29"/>
    </row>
    <row r="23" spans="1:9" x14ac:dyDescent="0.3">
      <c r="E23" s="11"/>
      <c r="F23" s="12"/>
      <c r="G23" s="13"/>
      <c r="H23" s="14">
        <f>SUBTOTAL(9,H12:H22)</f>
        <v>1410.4649153199998</v>
      </c>
    </row>
    <row r="24" spans="1:9" x14ac:dyDescent="0.3">
      <c r="E24" s="15"/>
      <c r="F24" s="16"/>
      <c r="G24" s="17"/>
      <c r="H24" s="18"/>
    </row>
    <row r="25" spans="1:9" x14ac:dyDescent="0.3">
      <c r="C25" s="7" t="s">
        <v>38</v>
      </c>
      <c r="E25" s="15"/>
      <c r="F25" s="16"/>
      <c r="G25" s="17"/>
      <c r="H25" s="18">
        <f>SUBTOTAL(9,H6:H24)</f>
        <v>1578.1973729799997</v>
      </c>
    </row>
    <row r="26" spans="1:9" x14ac:dyDescent="0.3">
      <c r="F26" s="5"/>
      <c r="G26" s="8"/>
      <c r="H26" s="10">
        <f t="shared" si="1"/>
        <v>0</v>
      </c>
    </row>
    <row r="27" spans="1:9" x14ac:dyDescent="0.3">
      <c r="B27" s="7" t="s">
        <v>62</v>
      </c>
      <c r="E27" s="19">
        <f>VLOOKUP($A$4,zone_lu,8)</f>
        <v>0.18</v>
      </c>
      <c r="F27" s="5"/>
      <c r="G27" s="8"/>
      <c r="H27" s="10">
        <f>ROUND(H25*E27,0)</f>
        <v>284</v>
      </c>
    </row>
    <row r="28" spans="1:9" x14ac:dyDescent="0.3">
      <c r="F28" s="5"/>
      <c r="G28" s="8"/>
      <c r="H28" s="10">
        <f t="shared" ref="H28:H30" si="2">E28*G28</f>
        <v>0</v>
      </c>
    </row>
    <row r="29" spans="1:9" ht="15" thickBot="1" x14ac:dyDescent="0.35">
      <c r="B29" s="20" t="s">
        <v>39</v>
      </c>
      <c r="C29" s="20"/>
      <c r="D29" s="20"/>
      <c r="E29" s="20"/>
      <c r="F29" s="6"/>
      <c r="G29" s="21"/>
      <c r="H29" s="22">
        <f>SUBTOTAL(9,H6:H28)</f>
        <v>1862.1973729799997</v>
      </c>
    </row>
    <row r="30" spans="1:9" ht="15" thickTop="1" x14ac:dyDescent="0.3">
      <c r="E30" s="19"/>
      <c r="F30" s="5"/>
      <c r="G30" s="8"/>
      <c r="H30" s="10">
        <f t="shared" si="2"/>
        <v>0</v>
      </c>
    </row>
    <row r="31" spans="1:9" x14ac:dyDescent="0.3">
      <c r="A31" s="15"/>
      <c r="B31" s="15"/>
      <c r="C31" s="15"/>
      <c r="D31" s="15"/>
      <c r="E31" s="23"/>
      <c r="F31" s="16"/>
      <c r="G31" s="17"/>
      <c r="H31" s="18"/>
      <c r="I31" s="15"/>
    </row>
    <row r="32" spans="1:9" x14ac:dyDescent="0.3">
      <c r="A32" s="15"/>
      <c r="B32" s="15"/>
      <c r="C32" s="15"/>
      <c r="D32" s="15"/>
      <c r="E32" s="23"/>
      <c r="F32" s="16"/>
      <c r="G32" s="17"/>
      <c r="H32" s="18"/>
      <c r="I32" s="15"/>
    </row>
    <row r="33" spans="1:9" x14ac:dyDescent="0.3">
      <c r="A33" s="15"/>
      <c r="B33" s="15"/>
      <c r="C33" s="15"/>
      <c r="D33" s="15"/>
      <c r="E33" s="23"/>
      <c r="F33" s="16"/>
      <c r="G33" s="17"/>
      <c r="H33" s="18"/>
      <c r="I33" s="15"/>
    </row>
    <row r="34" spans="1:9" x14ac:dyDescent="0.3">
      <c r="A34" s="15"/>
      <c r="B34" s="15"/>
      <c r="C34" s="15"/>
      <c r="D34" s="15"/>
      <c r="E34" s="15"/>
      <c r="F34" s="15"/>
      <c r="G34" s="15"/>
      <c r="H34" s="15"/>
      <c r="I34" s="15"/>
    </row>
    <row r="35" spans="1:9" x14ac:dyDescent="0.3">
      <c r="A35" s="15"/>
      <c r="B35" s="15"/>
      <c r="C35" s="15"/>
      <c r="D35" s="15"/>
      <c r="E35" s="15"/>
      <c r="F35" s="15"/>
      <c r="G35" s="15"/>
      <c r="H35" s="18"/>
      <c r="I35" s="15"/>
    </row>
    <row r="36" spans="1:9" x14ac:dyDescent="0.3">
      <c r="A36" s="15"/>
      <c r="B36" s="15"/>
      <c r="C36" s="15"/>
      <c r="D36" s="15"/>
      <c r="E36" s="15"/>
      <c r="F36" s="15"/>
      <c r="G36" s="15"/>
      <c r="H36" s="15"/>
      <c r="I36" s="15"/>
    </row>
  </sheetData>
  <mergeCells count="1">
    <mergeCell ref="A4:C4"/>
  </mergeCell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52"/>
  <dimension ref="A1:O36"/>
  <sheetViews>
    <sheetView showGridLines="0" zoomScale="90" zoomScaleNormal="90" workbookViewId="0">
      <selection activeCell="A46" sqref="A46"/>
    </sheetView>
  </sheetViews>
  <sheetFormatPr defaultColWidth="9.109375" defaultRowHeight="14.4" x14ac:dyDescent="0.3"/>
  <cols>
    <col min="1" max="3" width="3.6640625" style="7" customWidth="1"/>
    <col min="4" max="4" width="34.33203125" style="7" bestFit="1" customWidth="1"/>
    <col min="5" max="5" width="9" style="7" customWidth="1"/>
    <col min="6" max="6" width="6.6640625" style="7" customWidth="1"/>
    <col min="7" max="7" width="9.109375" style="7"/>
    <col min="8" max="8" width="9.109375" style="7" bestFit="1" customWidth="1"/>
    <col min="9" max="16384" width="9.109375" style="7"/>
  </cols>
  <sheetData>
    <row r="1" spans="1:15" x14ac:dyDescent="0.3">
      <c r="A1" s="7" t="s">
        <v>40</v>
      </c>
      <c r="O1" s="7" t="str">
        <f>A1&amp;": "&amp;A2</f>
        <v>Single Family: New Construction</v>
      </c>
    </row>
    <row r="2" spans="1:15" x14ac:dyDescent="0.3">
      <c r="A2" s="7" t="s">
        <v>4</v>
      </c>
    </row>
    <row r="3" spans="1:15" x14ac:dyDescent="0.3">
      <c r="A3" s="7" t="s">
        <v>27</v>
      </c>
    </row>
    <row r="4" spans="1:15" x14ac:dyDescent="0.3">
      <c r="A4" s="59">
        <v>10</v>
      </c>
      <c r="B4" s="59"/>
      <c r="C4" s="59"/>
    </row>
    <row r="5" spans="1:15" x14ac:dyDescent="0.3">
      <c r="F5" s="5"/>
      <c r="G5" s="8"/>
      <c r="H5" s="9"/>
    </row>
    <row r="6" spans="1:15" x14ac:dyDescent="0.3">
      <c r="B6" s="7" t="s">
        <v>30</v>
      </c>
      <c r="F6" s="5"/>
      <c r="G6" s="8"/>
      <c r="H6" s="9"/>
    </row>
    <row r="7" spans="1:15" x14ac:dyDescent="0.3">
      <c r="C7" s="7" t="s">
        <v>45</v>
      </c>
      <c r="F7" s="5"/>
      <c r="G7" s="8"/>
      <c r="H7" s="24" t="s">
        <v>58</v>
      </c>
    </row>
    <row r="8" spans="1:15" x14ac:dyDescent="0.3">
      <c r="D8" s="7" t="s">
        <v>31</v>
      </c>
      <c r="F8" s="5"/>
      <c r="G8" s="8"/>
      <c r="H8" s="10"/>
    </row>
    <row r="9" spans="1:15" x14ac:dyDescent="0.3">
      <c r="D9" s="7" t="s">
        <v>33</v>
      </c>
      <c r="F9" s="5"/>
      <c r="G9" s="10"/>
      <c r="H9" s="10"/>
    </row>
    <row r="10" spans="1:15" x14ac:dyDescent="0.3">
      <c r="E10" s="11"/>
      <c r="F10" s="12"/>
      <c r="G10" s="13"/>
      <c r="H10" s="14">
        <f>SUBTOTAL(9,H6:H9)</f>
        <v>0</v>
      </c>
    </row>
    <row r="11" spans="1:15" x14ac:dyDescent="0.3">
      <c r="F11" s="5"/>
      <c r="G11" s="8"/>
      <c r="H11" s="10">
        <f t="shared" ref="H11:H26" si="0">E11*G11</f>
        <v>0</v>
      </c>
    </row>
    <row r="12" spans="1:15" x14ac:dyDescent="0.3">
      <c r="B12" s="7" t="s">
        <v>35</v>
      </c>
      <c r="F12" s="5"/>
      <c r="G12" s="8"/>
      <c r="H12" s="10">
        <f t="shared" si="0"/>
        <v>0</v>
      </c>
    </row>
    <row r="13" spans="1:15" x14ac:dyDescent="0.3">
      <c r="C13" s="7" t="s">
        <v>44</v>
      </c>
      <c r="F13" s="5"/>
      <c r="G13" s="8"/>
      <c r="H13" s="10">
        <f t="shared" si="0"/>
        <v>0</v>
      </c>
    </row>
    <row r="14" spans="1:15" x14ac:dyDescent="0.3">
      <c r="D14" s="7" t="s">
        <v>60</v>
      </c>
      <c r="E14" s="7">
        <v>1</v>
      </c>
      <c r="F14" s="5" t="s">
        <v>36</v>
      </c>
      <c r="G14" s="8">
        <v>850</v>
      </c>
      <c r="H14" s="10">
        <f t="shared" si="0"/>
        <v>850</v>
      </c>
    </row>
    <row r="15" spans="1:15" x14ac:dyDescent="0.3">
      <c r="D15" s="3" t="s">
        <v>46</v>
      </c>
      <c r="F15" s="5"/>
      <c r="G15" s="8"/>
      <c r="H15" s="10">
        <f t="shared" si="0"/>
        <v>0</v>
      </c>
    </row>
    <row r="16" spans="1:15" x14ac:dyDescent="0.3">
      <c r="D16" s="1" t="s">
        <v>37</v>
      </c>
      <c r="E16" s="7">
        <v>1</v>
      </c>
      <c r="F16" s="5" t="s">
        <v>34</v>
      </c>
      <c r="G16" s="8">
        <v>250</v>
      </c>
      <c r="H16" s="10">
        <f t="shared" si="0"/>
        <v>250</v>
      </c>
    </row>
    <row r="17" spans="1:9" x14ac:dyDescent="0.3">
      <c r="D17" s="7" t="s">
        <v>31</v>
      </c>
      <c r="E17" s="7">
        <v>2</v>
      </c>
      <c r="F17" s="5" t="s">
        <v>32</v>
      </c>
      <c r="G17" s="8">
        <f>VLOOKUP($A$4,zone_lu,4)</f>
        <v>58.866228829999997</v>
      </c>
      <c r="H17" s="10">
        <f t="shared" si="0"/>
        <v>117.73245765999999</v>
      </c>
    </row>
    <row r="18" spans="1:9" x14ac:dyDescent="0.3">
      <c r="C18" t="s">
        <v>74</v>
      </c>
      <c r="F18" s="5"/>
      <c r="G18" s="8"/>
      <c r="H18" s="10">
        <f t="shared" si="0"/>
        <v>0</v>
      </c>
    </row>
    <row r="19" spans="1:9" x14ac:dyDescent="0.3">
      <c r="D19" t="s">
        <v>75</v>
      </c>
      <c r="E19" s="25">
        <v>1</v>
      </c>
      <c r="F19" s="26" t="s">
        <v>36</v>
      </c>
      <c r="G19" s="27">
        <v>75</v>
      </c>
      <c r="H19" s="28">
        <f t="shared" si="0"/>
        <v>75</v>
      </c>
      <c r="I19" s="29"/>
    </row>
    <row r="20" spans="1:9" x14ac:dyDescent="0.3">
      <c r="D20" t="s">
        <v>76</v>
      </c>
      <c r="E20" s="29"/>
      <c r="F20" s="26"/>
      <c r="G20" s="30"/>
      <c r="H20" s="31" t="s">
        <v>58</v>
      </c>
      <c r="I20" s="29"/>
    </row>
    <row r="21" spans="1:9" x14ac:dyDescent="0.3">
      <c r="D21" t="s">
        <v>77</v>
      </c>
      <c r="E21" s="25">
        <v>20</v>
      </c>
      <c r="F21" s="26" t="s">
        <v>78</v>
      </c>
      <c r="G21" s="27">
        <v>3</v>
      </c>
      <c r="H21" s="28">
        <f t="shared" si="0"/>
        <v>60</v>
      </c>
      <c r="I21" s="29"/>
    </row>
    <row r="22" spans="1:9" x14ac:dyDescent="0.3">
      <c r="D22" t="s">
        <v>31</v>
      </c>
      <c r="E22" s="29">
        <v>4</v>
      </c>
      <c r="F22" s="26" t="s">
        <v>32</v>
      </c>
      <c r="G22" s="30">
        <f>VLOOKUP($A$4,zone_lu,4)</f>
        <v>58.866228829999997</v>
      </c>
      <c r="H22" s="32">
        <f t="shared" si="0"/>
        <v>235.46491531999999</v>
      </c>
      <c r="I22" s="29"/>
    </row>
    <row r="23" spans="1:9" x14ac:dyDescent="0.3">
      <c r="E23" s="11"/>
      <c r="F23" s="12"/>
      <c r="G23" s="13"/>
      <c r="H23" s="14">
        <f>SUBTOTAL(9,H12:H22)</f>
        <v>1588.19737298</v>
      </c>
    </row>
    <row r="24" spans="1:9" x14ac:dyDescent="0.3">
      <c r="E24" s="15"/>
      <c r="F24" s="16"/>
      <c r="G24" s="17"/>
      <c r="H24" s="18"/>
    </row>
    <row r="25" spans="1:9" x14ac:dyDescent="0.3">
      <c r="C25" s="7" t="s">
        <v>38</v>
      </c>
      <c r="E25" s="15"/>
      <c r="F25" s="16"/>
      <c r="G25" s="17"/>
      <c r="H25" s="18">
        <f>SUBTOTAL(9,H6:H24)</f>
        <v>1588.19737298</v>
      </c>
    </row>
    <row r="26" spans="1:9" x14ac:dyDescent="0.3">
      <c r="F26" s="5"/>
      <c r="G26" s="8"/>
      <c r="H26" s="10">
        <f t="shared" si="0"/>
        <v>0</v>
      </c>
    </row>
    <row r="27" spans="1:9" x14ac:dyDescent="0.3">
      <c r="B27" s="7" t="s">
        <v>62</v>
      </c>
      <c r="E27" s="19">
        <f>VLOOKUP($A$4,zone_lu,8)</f>
        <v>0.18</v>
      </c>
      <c r="F27" s="5"/>
      <c r="G27" s="8"/>
      <c r="H27" s="10">
        <f>ROUND(H25*E27,0)</f>
        <v>286</v>
      </c>
    </row>
    <row r="28" spans="1:9" x14ac:dyDescent="0.3">
      <c r="F28" s="5"/>
      <c r="G28" s="8"/>
      <c r="H28" s="10">
        <f t="shared" ref="H28:H30" si="1">E28*G28</f>
        <v>0</v>
      </c>
    </row>
    <row r="29" spans="1:9" ht="15" thickBot="1" x14ac:dyDescent="0.35">
      <c r="B29" s="20" t="s">
        <v>39</v>
      </c>
      <c r="C29" s="20"/>
      <c r="D29" s="20"/>
      <c r="E29" s="20"/>
      <c r="F29" s="6"/>
      <c r="G29" s="21"/>
      <c r="H29" s="22">
        <f>SUBTOTAL(9,H6:H28)</f>
        <v>1874.19737298</v>
      </c>
    </row>
    <row r="30" spans="1:9" ht="15" thickTop="1" x14ac:dyDescent="0.3">
      <c r="E30" s="19"/>
      <c r="F30" s="5"/>
      <c r="G30" s="8"/>
      <c r="H30" s="10">
        <f t="shared" si="1"/>
        <v>0</v>
      </c>
    </row>
    <row r="31" spans="1:9" x14ac:dyDescent="0.3">
      <c r="A31" s="15"/>
      <c r="B31" s="15"/>
      <c r="C31" s="15"/>
      <c r="D31" s="15"/>
      <c r="E31" s="23"/>
      <c r="F31" s="16"/>
      <c r="G31" s="17"/>
      <c r="H31" s="18"/>
      <c r="I31" s="15"/>
    </row>
    <row r="32" spans="1:9" x14ac:dyDescent="0.3">
      <c r="A32" s="15"/>
      <c r="B32" s="15"/>
      <c r="C32" s="15"/>
      <c r="D32" s="15"/>
      <c r="E32" s="23"/>
      <c r="F32" s="16"/>
      <c r="G32" s="17"/>
      <c r="H32" s="18"/>
      <c r="I32" s="15"/>
    </row>
    <row r="33" spans="1:9" x14ac:dyDescent="0.3">
      <c r="A33" s="15"/>
      <c r="B33" s="15"/>
      <c r="C33" s="15"/>
      <c r="D33" s="15"/>
      <c r="E33" s="23"/>
      <c r="F33" s="16"/>
      <c r="G33" s="17"/>
      <c r="H33" s="18"/>
      <c r="I33" s="15"/>
    </row>
    <row r="34" spans="1:9" x14ac:dyDescent="0.3">
      <c r="A34" s="15"/>
      <c r="B34" s="15"/>
      <c r="C34" s="15"/>
      <c r="D34" s="15"/>
      <c r="E34" s="15"/>
      <c r="F34" s="15"/>
      <c r="G34" s="15"/>
      <c r="H34" s="15"/>
      <c r="I34" s="15"/>
    </row>
    <row r="35" spans="1:9" x14ac:dyDescent="0.3">
      <c r="A35" s="15"/>
      <c r="B35" s="15"/>
      <c r="C35" s="15"/>
      <c r="D35" s="15"/>
      <c r="E35" s="15"/>
      <c r="F35" s="15"/>
      <c r="G35" s="15"/>
      <c r="H35" s="18"/>
      <c r="I35" s="15"/>
    </row>
    <row r="36" spans="1:9" x14ac:dyDescent="0.3">
      <c r="A36" s="15"/>
      <c r="B36" s="15"/>
      <c r="C36" s="15"/>
      <c r="D36" s="15"/>
      <c r="E36" s="15"/>
      <c r="F36" s="15"/>
      <c r="G36" s="15"/>
      <c r="H36" s="15"/>
      <c r="I36" s="15"/>
    </row>
  </sheetData>
  <mergeCells count="1">
    <mergeCell ref="A4:C4"/>
  </mergeCells>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53"/>
  <dimension ref="A1:O36"/>
  <sheetViews>
    <sheetView showGridLines="0" zoomScale="90" zoomScaleNormal="90" workbookViewId="0">
      <selection activeCell="A46" sqref="A46"/>
    </sheetView>
  </sheetViews>
  <sheetFormatPr defaultColWidth="9.109375" defaultRowHeight="14.4" x14ac:dyDescent="0.3"/>
  <cols>
    <col min="1" max="3" width="3.6640625" style="7" customWidth="1"/>
    <col min="4" max="4" width="34.33203125" style="7" bestFit="1" customWidth="1"/>
    <col min="5" max="5" width="9" style="7" customWidth="1"/>
    <col min="6" max="6" width="6.6640625" style="7" customWidth="1"/>
    <col min="7" max="7" width="9.109375" style="7"/>
    <col min="8" max="8" width="9.109375" style="7" bestFit="1" customWidth="1"/>
    <col min="9" max="16384" width="9.109375" style="7"/>
  </cols>
  <sheetData>
    <row r="1" spans="1:15" x14ac:dyDescent="0.3">
      <c r="A1" s="7" t="s">
        <v>40</v>
      </c>
      <c r="O1" s="7" t="str">
        <f>A1&amp;": "&amp;A2</f>
        <v>Single Family: New Construction</v>
      </c>
    </row>
    <row r="2" spans="1:15" x14ac:dyDescent="0.3">
      <c r="A2" s="7" t="s">
        <v>4</v>
      </c>
    </row>
    <row r="3" spans="1:15" x14ac:dyDescent="0.3">
      <c r="A3" s="7" t="s">
        <v>26</v>
      </c>
    </row>
    <row r="4" spans="1:15" x14ac:dyDescent="0.3">
      <c r="A4" s="59">
        <v>10</v>
      </c>
      <c r="B4" s="59"/>
      <c r="C4" s="59"/>
    </row>
    <row r="5" spans="1:15" x14ac:dyDescent="0.3">
      <c r="F5" s="5"/>
      <c r="G5" s="8"/>
      <c r="H5" s="9"/>
    </row>
    <row r="6" spans="1:15" x14ac:dyDescent="0.3">
      <c r="B6" s="7" t="s">
        <v>30</v>
      </c>
      <c r="F6" s="5"/>
      <c r="G6" s="8"/>
      <c r="H6" s="9"/>
    </row>
    <row r="7" spans="1:15" x14ac:dyDescent="0.3">
      <c r="C7" s="7" t="s">
        <v>45</v>
      </c>
      <c r="F7" s="5"/>
      <c r="G7" s="8"/>
      <c r="H7" s="24" t="s">
        <v>58</v>
      </c>
    </row>
    <row r="8" spans="1:15" x14ac:dyDescent="0.3">
      <c r="D8" s="7" t="s">
        <v>31</v>
      </c>
      <c r="F8" s="5"/>
      <c r="G8" s="8"/>
      <c r="H8" s="10"/>
    </row>
    <row r="9" spans="1:15" x14ac:dyDescent="0.3">
      <c r="D9" s="7" t="s">
        <v>33</v>
      </c>
      <c r="F9" s="5"/>
      <c r="G9" s="10"/>
      <c r="H9" s="10"/>
    </row>
    <row r="10" spans="1:15" x14ac:dyDescent="0.3">
      <c r="E10" s="11"/>
      <c r="F10" s="12"/>
      <c r="G10" s="13"/>
      <c r="H10" s="14">
        <f>SUBTOTAL(9,H6:H9)</f>
        <v>0</v>
      </c>
    </row>
    <row r="11" spans="1:15" x14ac:dyDescent="0.3">
      <c r="F11" s="5"/>
      <c r="G11" s="8"/>
      <c r="H11" s="10">
        <f t="shared" ref="H11:H26" si="0">E11*G11</f>
        <v>0</v>
      </c>
    </row>
    <row r="12" spans="1:15" x14ac:dyDescent="0.3">
      <c r="B12" s="7" t="s">
        <v>35</v>
      </c>
      <c r="F12" s="5"/>
      <c r="G12" s="8"/>
      <c r="H12" s="10">
        <f t="shared" si="0"/>
        <v>0</v>
      </c>
    </row>
    <row r="13" spans="1:15" x14ac:dyDescent="0.3">
      <c r="C13" s="7" t="s">
        <v>44</v>
      </c>
      <c r="F13" s="5"/>
      <c r="G13" s="8"/>
      <c r="H13" s="10">
        <f t="shared" si="0"/>
        <v>0</v>
      </c>
    </row>
    <row r="14" spans="1:15" x14ac:dyDescent="0.3">
      <c r="D14" s="7" t="s">
        <v>60</v>
      </c>
      <c r="E14" s="7">
        <v>1</v>
      </c>
      <c r="F14" s="5" t="s">
        <v>36</v>
      </c>
      <c r="G14" s="8">
        <v>1500</v>
      </c>
      <c r="H14" s="10">
        <f t="shared" si="0"/>
        <v>1500</v>
      </c>
    </row>
    <row r="15" spans="1:15" x14ac:dyDescent="0.3">
      <c r="D15" s="3" t="s">
        <v>47</v>
      </c>
      <c r="F15" s="5"/>
      <c r="G15" s="8"/>
      <c r="H15" s="10">
        <f t="shared" si="0"/>
        <v>0</v>
      </c>
    </row>
    <row r="16" spans="1:15" x14ac:dyDescent="0.3">
      <c r="D16" s="1" t="s">
        <v>37</v>
      </c>
      <c r="E16" s="7">
        <v>1</v>
      </c>
      <c r="F16" s="5" t="s">
        <v>34</v>
      </c>
      <c r="G16" s="8">
        <v>250</v>
      </c>
      <c r="H16" s="10">
        <f t="shared" si="0"/>
        <v>250</v>
      </c>
    </row>
    <row r="17" spans="1:9" x14ac:dyDescent="0.3">
      <c r="D17" s="7" t="s">
        <v>31</v>
      </c>
      <c r="E17" s="7">
        <v>2</v>
      </c>
      <c r="F17" s="5" t="s">
        <v>32</v>
      </c>
      <c r="G17" s="8">
        <f>VLOOKUP($A$4,zone_lu,4)</f>
        <v>58.866228829999997</v>
      </c>
      <c r="H17" s="10">
        <f t="shared" si="0"/>
        <v>117.73245765999999</v>
      </c>
    </row>
    <row r="18" spans="1:9" x14ac:dyDescent="0.3">
      <c r="C18" t="s">
        <v>74</v>
      </c>
      <c r="F18" s="5"/>
      <c r="G18" s="8"/>
      <c r="H18" s="10">
        <f t="shared" si="0"/>
        <v>0</v>
      </c>
    </row>
    <row r="19" spans="1:9" x14ac:dyDescent="0.3">
      <c r="D19" t="s">
        <v>75</v>
      </c>
      <c r="E19" s="25">
        <v>1</v>
      </c>
      <c r="F19" s="26" t="s">
        <v>36</v>
      </c>
      <c r="G19" s="27">
        <v>125</v>
      </c>
      <c r="H19" s="28">
        <f t="shared" si="0"/>
        <v>125</v>
      </c>
      <c r="I19" s="29"/>
    </row>
    <row r="20" spans="1:9" x14ac:dyDescent="0.3">
      <c r="D20" t="s">
        <v>76</v>
      </c>
      <c r="E20" s="29"/>
      <c r="F20" s="26"/>
      <c r="G20" s="30"/>
      <c r="H20" s="31" t="s">
        <v>58</v>
      </c>
      <c r="I20" s="29"/>
    </row>
    <row r="21" spans="1:9" x14ac:dyDescent="0.3">
      <c r="D21" t="s">
        <v>77</v>
      </c>
      <c r="E21" s="29"/>
      <c r="F21" s="26"/>
      <c r="G21" s="30"/>
      <c r="H21" s="31" t="s">
        <v>58</v>
      </c>
      <c r="I21" s="29"/>
    </row>
    <row r="22" spans="1:9" x14ac:dyDescent="0.3">
      <c r="D22" t="s">
        <v>31</v>
      </c>
      <c r="E22" s="29">
        <v>2</v>
      </c>
      <c r="F22" s="26" t="s">
        <v>32</v>
      </c>
      <c r="G22" s="30">
        <f>VLOOKUP($A$4,zone_lu,4)</f>
        <v>58.866228829999997</v>
      </c>
      <c r="H22" s="32">
        <f t="shared" si="0"/>
        <v>117.73245765999999</v>
      </c>
      <c r="I22" s="29"/>
    </row>
    <row r="23" spans="1:9" x14ac:dyDescent="0.3">
      <c r="E23" s="11"/>
      <c r="F23" s="12"/>
      <c r="G23" s="13"/>
      <c r="H23" s="14">
        <f>SUBTOTAL(9,H12:H22)</f>
        <v>2110.4649153199998</v>
      </c>
    </row>
    <row r="24" spans="1:9" x14ac:dyDescent="0.3">
      <c r="E24" s="15"/>
      <c r="F24" s="16"/>
      <c r="G24" s="17"/>
      <c r="H24" s="18"/>
    </row>
    <row r="25" spans="1:9" x14ac:dyDescent="0.3">
      <c r="C25" s="7" t="s">
        <v>38</v>
      </c>
      <c r="E25" s="15"/>
      <c r="F25" s="16"/>
      <c r="G25" s="17"/>
      <c r="H25" s="18">
        <f>SUBTOTAL(9,H6:H24)</f>
        <v>2110.4649153199998</v>
      </c>
    </row>
    <row r="26" spans="1:9" x14ac:dyDescent="0.3">
      <c r="F26" s="5"/>
      <c r="G26" s="8"/>
      <c r="H26" s="10">
        <f t="shared" si="0"/>
        <v>0</v>
      </c>
    </row>
    <row r="27" spans="1:9" x14ac:dyDescent="0.3">
      <c r="B27" s="7" t="s">
        <v>62</v>
      </c>
      <c r="E27" s="19">
        <f>VLOOKUP($A$4,zone_lu,8)</f>
        <v>0.18</v>
      </c>
      <c r="F27" s="5"/>
      <c r="G27" s="8"/>
      <c r="H27" s="10">
        <f>ROUND(H25*E27,0)</f>
        <v>380</v>
      </c>
    </row>
    <row r="28" spans="1:9" x14ac:dyDescent="0.3">
      <c r="F28" s="5"/>
      <c r="G28" s="8"/>
      <c r="H28" s="10">
        <f t="shared" ref="H28:H30" si="1">E28*G28</f>
        <v>0</v>
      </c>
    </row>
    <row r="29" spans="1:9" ht="15" thickBot="1" x14ac:dyDescent="0.35">
      <c r="B29" s="20" t="s">
        <v>39</v>
      </c>
      <c r="C29" s="20"/>
      <c r="D29" s="20"/>
      <c r="E29" s="20"/>
      <c r="F29" s="6"/>
      <c r="G29" s="21"/>
      <c r="H29" s="22">
        <f>SUBTOTAL(9,H6:H28)</f>
        <v>2490.4649153199998</v>
      </c>
    </row>
    <row r="30" spans="1:9" ht="15" thickTop="1" x14ac:dyDescent="0.3">
      <c r="E30" s="19"/>
      <c r="F30" s="5"/>
      <c r="G30" s="8"/>
      <c r="H30" s="10">
        <f t="shared" si="1"/>
        <v>0</v>
      </c>
    </row>
    <row r="31" spans="1:9" x14ac:dyDescent="0.3">
      <c r="A31" s="15"/>
      <c r="B31" s="15"/>
      <c r="C31" s="15"/>
      <c r="D31" s="15"/>
      <c r="E31" s="23"/>
      <c r="F31" s="16"/>
      <c r="G31" s="17"/>
      <c r="H31" s="18"/>
      <c r="I31" s="15"/>
    </row>
    <row r="32" spans="1:9" x14ac:dyDescent="0.3">
      <c r="A32" s="15"/>
      <c r="B32" s="15"/>
      <c r="C32" s="15"/>
      <c r="D32" s="15"/>
      <c r="E32" s="23"/>
      <c r="F32" s="16"/>
      <c r="G32" s="17"/>
      <c r="H32" s="18"/>
      <c r="I32" s="15"/>
    </row>
    <row r="33" spans="1:9" x14ac:dyDescent="0.3">
      <c r="A33" s="15"/>
      <c r="B33" s="15"/>
      <c r="C33" s="15"/>
      <c r="D33" s="15"/>
      <c r="E33" s="23"/>
      <c r="F33" s="16"/>
      <c r="G33" s="17"/>
      <c r="H33" s="18"/>
      <c r="I33" s="15"/>
    </row>
    <row r="34" spans="1:9" x14ac:dyDescent="0.3">
      <c r="A34" s="15"/>
      <c r="B34" s="15"/>
      <c r="C34" s="15"/>
      <c r="D34" s="15"/>
      <c r="E34" s="15"/>
      <c r="F34" s="15"/>
      <c r="G34" s="15"/>
      <c r="H34" s="15"/>
      <c r="I34" s="15"/>
    </row>
    <row r="35" spans="1:9" x14ac:dyDescent="0.3">
      <c r="A35" s="15"/>
      <c r="B35" s="15"/>
      <c r="C35" s="15"/>
      <c r="D35" s="15"/>
      <c r="E35" s="15"/>
      <c r="F35" s="15"/>
      <c r="G35" s="15"/>
      <c r="H35" s="18"/>
      <c r="I35" s="15"/>
    </row>
    <row r="36" spans="1:9" x14ac:dyDescent="0.3">
      <c r="A36" s="15"/>
      <c r="B36" s="15"/>
      <c r="C36" s="15"/>
      <c r="D36" s="15"/>
      <c r="E36" s="15"/>
      <c r="F36" s="15"/>
      <c r="G36" s="15"/>
      <c r="H36" s="15"/>
      <c r="I36" s="15"/>
    </row>
  </sheetData>
  <mergeCells count="1">
    <mergeCell ref="A4:C4"/>
  </mergeCells>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54"/>
  <dimension ref="A1:O36"/>
  <sheetViews>
    <sheetView showGridLines="0" zoomScale="90" zoomScaleNormal="90" workbookViewId="0">
      <selection activeCell="A46" sqref="A46"/>
    </sheetView>
  </sheetViews>
  <sheetFormatPr defaultColWidth="9.109375" defaultRowHeight="14.4" x14ac:dyDescent="0.3"/>
  <cols>
    <col min="1" max="3" width="3.6640625" style="7" customWidth="1"/>
    <col min="4" max="4" width="34.33203125" style="7" bestFit="1" customWidth="1"/>
    <col min="5" max="5" width="9" style="7" customWidth="1"/>
    <col min="6" max="6" width="6.6640625" style="7" customWidth="1"/>
    <col min="7" max="7" width="9.109375" style="7"/>
    <col min="8" max="8" width="9.109375" style="7" bestFit="1" customWidth="1"/>
    <col min="9" max="16384" width="9.109375" style="7"/>
  </cols>
  <sheetData>
    <row r="1" spans="1:15" x14ac:dyDescent="0.3">
      <c r="A1" s="7" t="s">
        <v>40</v>
      </c>
      <c r="O1" s="7" t="str">
        <f>A1&amp;": "&amp;A2</f>
        <v>Single Family: New Construction</v>
      </c>
    </row>
    <row r="2" spans="1:15" x14ac:dyDescent="0.3">
      <c r="A2" s="7" t="s">
        <v>4</v>
      </c>
    </row>
    <row r="3" spans="1:15" x14ac:dyDescent="0.3">
      <c r="A3" s="7" t="s">
        <v>26</v>
      </c>
    </row>
    <row r="4" spans="1:15" x14ac:dyDescent="0.3">
      <c r="A4" s="59">
        <v>10</v>
      </c>
      <c r="B4" s="59"/>
      <c r="C4" s="59"/>
    </row>
    <row r="5" spans="1:15" x14ac:dyDescent="0.3">
      <c r="F5" s="5"/>
      <c r="G5" s="8"/>
      <c r="H5" s="9"/>
    </row>
    <row r="6" spans="1:15" x14ac:dyDescent="0.3">
      <c r="B6" s="7" t="s">
        <v>30</v>
      </c>
      <c r="F6" s="5"/>
      <c r="G6" s="8"/>
      <c r="H6" s="9"/>
    </row>
    <row r="7" spans="1:15" x14ac:dyDescent="0.3">
      <c r="C7" s="7" t="s">
        <v>45</v>
      </c>
      <c r="F7" s="5"/>
      <c r="G7" s="8"/>
      <c r="H7" s="24" t="s">
        <v>58</v>
      </c>
    </row>
    <row r="8" spans="1:15" x14ac:dyDescent="0.3">
      <c r="D8" s="7" t="s">
        <v>31</v>
      </c>
      <c r="F8" s="5"/>
      <c r="G8" s="8"/>
      <c r="H8" s="10"/>
    </row>
    <row r="9" spans="1:15" x14ac:dyDescent="0.3">
      <c r="D9" s="7" t="s">
        <v>33</v>
      </c>
      <c r="F9" s="5"/>
      <c r="G9" s="10"/>
      <c r="H9" s="10"/>
    </row>
    <row r="10" spans="1:15" x14ac:dyDescent="0.3">
      <c r="E10" s="11"/>
      <c r="F10" s="12"/>
      <c r="G10" s="13"/>
      <c r="H10" s="14">
        <f>SUBTOTAL(9,H6:H9)</f>
        <v>0</v>
      </c>
    </row>
    <row r="11" spans="1:15" x14ac:dyDescent="0.3">
      <c r="F11" s="5"/>
      <c r="G11" s="8"/>
      <c r="H11" s="10">
        <f t="shared" ref="H11:H26" si="0">E11*G11</f>
        <v>0</v>
      </c>
    </row>
    <row r="12" spans="1:15" x14ac:dyDescent="0.3">
      <c r="B12" s="7" t="s">
        <v>35</v>
      </c>
      <c r="F12" s="5"/>
      <c r="G12" s="8"/>
      <c r="H12" s="10">
        <f t="shared" si="0"/>
        <v>0</v>
      </c>
    </row>
    <row r="13" spans="1:15" x14ac:dyDescent="0.3">
      <c r="C13" s="7" t="s">
        <v>44</v>
      </c>
      <c r="F13" s="5"/>
      <c r="G13" s="8"/>
      <c r="H13" s="10">
        <f t="shared" si="0"/>
        <v>0</v>
      </c>
    </row>
    <row r="14" spans="1:15" x14ac:dyDescent="0.3">
      <c r="D14" s="7" t="s">
        <v>60</v>
      </c>
      <c r="E14" s="7">
        <v>1</v>
      </c>
      <c r="F14" s="5" t="s">
        <v>36</v>
      </c>
      <c r="G14" s="8">
        <v>800</v>
      </c>
      <c r="H14" s="10">
        <f t="shared" si="0"/>
        <v>800</v>
      </c>
    </row>
    <row r="15" spans="1:15" x14ac:dyDescent="0.3">
      <c r="D15" s="3" t="s">
        <v>48</v>
      </c>
      <c r="F15" s="5"/>
      <c r="G15" s="8"/>
      <c r="H15" s="10">
        <f t="shared" si="0"/>
        <v>0</v>
      </c>
    </row>
    <row r="16" spans="1:15" x14ac:dyDescent="0.3">
      <c r="D16" s="1" t="s">
        <v>37</v>
      </c>
      <c r="E16" s="7">
        <v>1</v>
      </c>
      <c r="F16" s="5" t="s">
        <v>34</v>
      </c>
      <c r="G16" s="8">
        <v>250</v>
      </c>
      <c r="H16" s="10">
        <f t="shared" si="0"/>
        <v>250</v>
      </c>
    </row>
    <row r="17" spans="1:9" x14ac:dyDescent="0.3">
      <c r="D17" s="7" t="s">
        <v>31</v>
      </c>
      <c r="E17" s="7">
        <v>2</v>
      </c>
      <c r="F17" s="5" t="s">
        <v>32</v>
      </c>
      <c r="G17" s="8">
        <f>VLOOKUP($A$4,zone_lu,4)</f>
        <v>58.866228829999997</v>
      </c>
      <c r="H17" s="10">
        <f t="shared" si="0"/>
        <v>117.73245765999999</v>
      </c>
    </row>
    <row r="18" spans="1:9" x14ac:dyDescent="0.3">
      <c r="C18" t="s">
        <v>74</v>
      </c>
      <c r="F18" s="5"/>
      <c r="G18" s="8"/>
      <c r="H18" s="10">
        <f t="shared" si="0"/>
        <v>0</v>
      </c>
    </row>
    <row r="19" spans="1:9" x14ac:dyDescent="0.3">
      <c r="D19" t="s">
        <v>75</v>
      </c>
      <c r="E19" s="25">
        <v>1</v>
      </c>
      <c r="F19" s="26" t="s">
        <v>36</v>
      </c>
      <c r="G19" s="27">
        <v>125</v>
      </c>
      <c r="H19" s="28">
        <f t="shared" si="0"/>
        <v>125</v>
      </c>
      <c r="I19" s="29"/>
    </row>
    <row r="20" spans="1:9" x14ac:dyDescent="0.3">
      <c r="D20" t="s">
        <v>76</v>
      </c>
      <c r="E20" s="29"/>
      <c r="F20" s="26"/>
      <c r="G20" s="30"/>
      <c r="H20" s="31" t="s">
        <v>58</v>
      </c>
      <c r="I20" s="29"/>
    </row>
    <row r="21" spans="1:9" x14ac:dyDescent="0.3">
      <c r="D21" t="s">
        <v>77</v>
      </c>
      <c r="E21" s="29"/>
      <c r="F21" s="26"/>
      <c r="G21" s="30"/>
      <c r="H21" s="31" t="s">
        <v>58</v>
      </c>
      <c r="I21" s="29"/>
    </row>
    <row r="22" spans="1:9" x14ac:dyDescent="0.3">
      <c r="D22" t="s">
        <v>31</v>
      </c>
      <c r="E22" s="29">
        <v>2</v>
      </c>
      <c r="F22" s="26" t="s">
        <v>32</v>
      </c>
      <c r="G22" s="30">
        <f>VLOOKUP($A$4,zone_lu,4)</f>
        <v>58.866228829999997</v>
      </c>
      <c r="H22" s="32">
        <f t="shared" si="0"/>
        <v>117.73245765999999</v>
      </c>
      <c r="I22" s="29"/>
    </row>
    <row r="23" spans="1:9" x14ac:dyDescent="0.3">
      <c r="E23" s="11"/>
      <c r="F23" s="12"/>
      <c r="G23" s="13"/>
      <c r="H23" s="14">
        <f>SUBTOTAL(9,H12:H22)</f>
        <v>1410.4649153199998</v>
      </c>
    </row>
    <row r="24" spans="1:9" x14ac:dyDescent="0.3">
      <c r="E24" s="15"/>
      <c r="F24" s="16"/>
      <c r="G24" s="17"/>
      <c r="H24" s="18"/>
    </row>
    <row r="25" spans="1:9" x14ac:dyDescent="0.3">
      <c r="C25" s="7" t="s">
        <v>38</v>
      </c>
      <c r="E25" s="15"/>
      <c r="F25" s="16"/>
      <c r="G25" s="17"/>
      <c r="H25" s="18">
        <f>SUBTOTAL(9,H6:H24)</f>
        <v>1410.4649153199998</v>
      </c>
    </row>
    <row r="26" spans="1:9" x14ac:dyDescent="0.3">
      <c r="F26" s="5"/>
      <c r="G26" s="8"/>
      <c r="H26" s="10">
        <f t="shared" si="0"/>
        <v>0</v>
      </c>
    </row>
    <row r="27" spans="1:9" x14ac:dyDescent="0.3">
      <c r="B27" s="7" t="s">
        <v>62</v>
      </c>
      <c r="E27" s="19">
        <f>VLOOKUP($A$4,zone_lu,8)</f>
        <v>0.18</v>
      </c>
      <c r="F27" s="5"/>
      <c r="G27" s="8"/>
      <c r="H27" s="10">
        <f>ROUND(H25*E27,0)</f>
        <v>254</v>
      </c>
    </row>
    <row r="28" spans="1:9" x14ac:dyDescent="0.3">
      <c r="F28" s="5"/>
      <c r="G28" s="8"/>
      <c r="H28" s="10">
        <f t="shared" ref="H28:H30" si="1">E28*G28</f>
        <v>0</v>
      </c>
    </row>
    <row r="29" spans="1:9" ht="15" thickBot="1" x14ac:dyDescent="0.35">
      <c r="B29" s="20" t="s">
        <v>39</v>
      </c>
      <c r="C29" s="20"/>
      <c r="D29" s="20"/>
      <c r="E29" s="20"/>
      <c r="F29" s="6"/>
      <c r="G29" s="21"/>
      <c r="H29" s="22">
        <f>SUBTOTAL(9,H6:H28)</f>
        <v>1664.4649153199998</v>
      </c>
    </row>
    <row r="30" spans="1:9" ht="15" thickTop="1" x14ac:dyDescent="0.3">
      <c r="E30" s="19"/>
      <c r="F30" s="5"/>
      <c r="G30" s="8"/>
      <c r="H30" s="10">
        <f t="shared" si="1"/>
        <v>0</v>
      </c>
    </row>
    <row r="31" spans="1:9" x14ac:dyDescent="0.3">
      <c r="A31" s="15"/>
      <c r="B31" s="15"/>
      <c r="C31" s="15"/>
      <c r="D31" s="15"/>
      <c r="E31" s="23"/>
      <c r="F31" s="16"/>
      <c r="G31" s="17"/>
      <c r="H31" s="18"/>
      <c r="I31" s="15"/>
    </row>
    <row r="32" spans="1:9" x14ac:dyDescent="0.3">
      <c r="A32" s="15"/>
      <c r="B32" s="15"/>
      <c r="C32" s="15"/>
      <c r="D32" s="15"/>
      <c r="E32" s="23"/>
      <c r="F32" s="16"/>
      <c r="G32" s="17"/>
      <c r="H32" s="18"/>
      <c r="I32" s="15"/>
    </row>
    <row r="33" spans="1:9" x14ac:dyDescent="0.3">
      <c r="A33" s="15"/>
      <c r="B33" s="15"/>
      <c r="C33" s="15"/>
      <c r="D33" s="15"/>
      <c r="E33" s="23"/>
      <c r="F33" s="16"/>
      <c r="G33" s="17"/>
      <c r="H33" s="18"/>
      <c r="I33" s="15"/>
    </row>
    <row r="34" spans="1:9" x14ac:dyDescent="0.3">
      <c r="A34" s="15"/>
      <c r="B34" s="15"/>
      <c r="C34" s="15"/>
      <c r="D34" s="15"/>
      <c r="E34" s="15"/>
      <c r="F34" s="15"/>
      <c r="G34" s="15"/>
      <c r="H34" s="15"/>
      <c r="I34" s="15"/>
    </row>
    <row r="35" spans="1:9" x14ac:dyDescent="0.3">
      <c r="A35" s="15"/>
      <c r="B35" s="15"/>
      <c r="C35" s="15"/>
      <c r="D35" s="15"/>
      <c r="E35" s="15"/>
      <c r="F35" s="15"/>
      <c r="G35" s="15"/>
      <c r="H35" s="18"/>
      <c r="I35" s="15"/>
    </row>
    <row r="36" spans="1:9" x14ac:dyDescent="0.3">
      <c r="A36" s="15"/>
      <c r="B36" s="15"/>
      <c r="C36" s="15"/>
      <c r="D36" s="15"/>
      <c r="E36" s="15"/>
      <c r="F36" s="15"/>
      <c r="G36" s="15"/>
      <c r="H36" s="15"/>
      <c r="I36" s="15"/>
    </row>
  </sheetData>
  <mergeCells count="1">
    <mergeCell ref="A4:C4"/>
  </mergeCells>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55"/>
  <dimension ref="A1:O36"/>
  <sheetViews>
    <sheetView showGridLines="0" zoomScale="90" zoomScaleNormal="90" workbookViewId="0">
      <selection activeCell="A46" sqref="A46"/>
    </sheetView>
  </sheetViews>
  <sheetFormatPr defaultColWidth="9.109375" defaultRowHeight="14.4" x14ac:dyDescent="0.3"/>
  <cols>
    <col min="1" max="3" width="3.6640625" style="7" customWidth="1"/>
    <col min="4" max="4" width="34.33203125" style="7" bestFit="1" customWidth="1"/>
    <col min="5" max="5" width="9" style="7" customWidth="1"/>
    <col min="6" max="6" width="6.6640625" style="7" customWidth="1"/>
    <col min="7" max="7" width="9.109375" style="7"/>
    <col min="8" max="8" width="9.109375" style="7" bestFit="1" customWidth="1"/>
    <col min="9" max="16384" width="9.109375" style="7"/>
  </cols>
  <sheetData>
    <row r="1" spans="1:15" x14ac:dyDescent="0.3">
      <c r="A1" s="7" t="s">
        <v>40</v>
      </c>
      <c r="O1" s="7" t="str">
        <f>A1&amp;": "&amp;A2</f>
        <v>Single Family: Retrofit</v>
      </c>
    </row>
    <row r="2" spans="1:15" x14ac:dyDescent="0.3">
      <c r="A2" s="7" t="s">
        <v>3</v>
      </c>
    </row>
    <row r="3" spans="1:15" x14ac:dyDescent="0.3">
      <c r="A3" s="7" t="s">
        <v>27</v>
      </c>
    </row>
    <row r="4" spans="1:15" x14ac:dyDescent="0.3">
      <c r="A4" s="59">
        <v>10</v>
      </c>
      <c r="B4" s="59"/>
      <c r="C4" s="59"/>
    </row>
    <row r="5" spans="1:15" x14ac:dyDescent="0.3">
      <c r="F5" s="5"/>
      <c r="G5" s="8"/>
      <c r="H5" s="9"/>
    </row>
    <row r="6" spans="1:15" x14ac:dyDescent="0.3">
      <c r="B6" s="7" t="s">
        <v>30</v>
      </c>
      <c r="F6" s="5"/>
      <c r="G6" s="8"/>
      <c r="H6" s="9"/>
    </row>
    <row r="7" spans="1:15" x14ac:dyDescent="0.3">
      <c r="C7" s="7" t="s">
        <v>45</v>
      </c>
      <c r="F7" s="5"/>
      <c r="G7" s="8"/>
      <c r="H7" s="9"/>
    </row>
    <row r="8" spans="1:15" x14ac:dyDescent="0.3">
      <c r="D8" s="7" t="s">
        <v>31</v>
      </c>
      <c r="E8" s="7">
        <v>2</v>
      </c>
      <c r="F8" s="5" t="s">
        <v>32</v>
      </c>
      <c r="G8" s="8">
        <f>VLOOKUP($A$4,zone_lu,4)</f>
        <v>58.866228829999997</v>
      </c>
      <c r="H8" s="10">
        <f>E8*G8</f>
        <v>117.73245765999999</v>
      </c>
    </row>
    <row r="9" spans="1:15" x14ac:dyDescent="0.3">
      <c r="D9" s="7" t="s">
        <v>33</v>
      </c>
      <c r="E9" s="7">
        <v>1</v>
      </c>
      <c r="F9" s="5" t="s">
        <v>34</v>
      </c>
      <c r="G9" s="8">
        <v>50</v>
      </c>
      <c r="H9" s="10">
        <f t="shared" ref="H9" si="0">E9*G9</f>
        <v>50</v>
      </c>
    </row>
    <row r="10" spans="1:15" x14ac:dyDescent="0.3">
      <c r="E10" s="11"/>
      <c r="F10" s="12"/>
      <c r="G10" s="13"/>
      <c r="H10" s="14">
        <f>SUBTOTAL(9,H6:H9)</f>
        <v>167.73245765999999</v>
      </c>
    </row>
    <row r="11" spans="1:15" x14ac:dyDescent="0.3">
      <c r="F11" s="5"/>
      <c r="G11" s="8"/>
      <c r="H11" s="10">
        <f t="shared" ref="H11:H26" si="1">E11*G11</f>
        <v>0</v>
      </c>
    </row>
    <row r="12" spans="1:15" x14ac:dyDescent="0.3">
      <c r="B12" s="7" t="s">
        <v>35</v>
      </c>
      <c r="F12" s="5"/>
      <c r="G12" s="8"/>
      <c r="H12" s="10">
        <f t="shared" si="1"/>
        <v>0</v>
      </c>
    </row>
    <row r="13" spans="1:15" x14ac:dyDescent="0.3">
      <c r="C13" s="7" t="s">
        <v>44</v>
      </c>
      <c r="F13" s="5"/>
      <c r="G13" s="8"/>
      <c r="H13" s="10">
        <f t="shared" si="1"/>
        <v>0</v>
      </c>
    </row>
    <row r="14" spans="1:15" x14ac:dyDescent="0.3">
      <c r="D14" s="7" t="s">
        <v>60</v>
      </c>
      <c r="E14" s="7">
        <v>1</v>
      </c>
      <c r="F14" s="5" t="s">
        <v>36</v>
      </c>
      <c r="G14" s="8">
        <v>850</v>
      </c>
      <c r="H14" s="10">
        <f t="shared" si="1"/>
        <v>850</v>
      </c>
    </row>
    <row r="15" spans="1:15" x14ac:dyDescent="0.3">
      <c r="D15" s="3" t="s">
        <v>46</v>
      </c>
      <c r="F15" s="5"/>
      <c r="G15" s="8"/>
      <c r="H15" s="10">
        <f t="shared" si="1"/>
        <v>0</v>
      </c>
    </row>
    <row r="16" spans="1:15" x14ac:dyDescent="0.3">
      <c r="D16" s="1" t="s">
        <v>37</v>
      </c>
      <c r="E16" s="7">
        <v>1</v>
      </c>
      <c r="F16" s="5" t="s">
        <v>34</v>
      </c>
      <c r="G16" s="8">
        <v>250</v>
      </c>
      <c r="H16" s="10">
        <f t="shared" si="1"/>
        <v>250</v>
      </c>
    </row>
    <row r="17" spans="1:9" x14ac:dyDescent="0.3">
      <c r="D17" s="7" t="s">
        <v>31</v>
      </c>
      <c r="E17" s="7">
        <v>2</v>
      </c>
      <c r="F17" s="5" t="s">
        <v>32</v>
      </c>
      <c r="G17" s="8">
        <f>VLOOKUP($A$4,zone_lu,4)</f>
        <v>58.866228829999997</v>
      </c>
      <c r="H17" s="10">
        <f t="shared" si="1"/>
        <v>117.73245765999999</v>
      </c>
    </row>
    <row r="18" spans="1:9" x14ac:dyDescent="0.3">
      <c r="C18" t="s">
        <v>74</v>
      </c>
      <c r="F18" s="5"/>
      <c r="G18" s="8"/>
      <c r="H18" s="10">
        <f t="shared" si="1"/>
        <v>0</v>
      </c>
    </row>
    <row r="19" spans="1:9" x14ac:dyDescent="0.3">
      <c r="D19" t="s">
        <v>75</v>
      </c>
      <c r="E19" s="29"/>
      <c r="F19" s="26"/>
      <c r="G19" s="30"/>
      <c r="H19" s="31" t="s">
        <v>28</v>
      </c>
      <c r="I19" s="29"/>
    </row>
    <row r="20" spans="1:9" x14ac:dyDescent="0.3">
      <c r="D20" t="s">
        <v>76</v>
      </c>
      <c r="E20" s="29"/>
      <c r="F20" s="26"/>
      <c r="G20" s="30"/>
      <c r="H20" s="31" t="s">
        <v>58</v>
      </c>
      <c r="I20" s="29"/>
    </row>
    <row r="21" spans="1:9" x14ac:dyDescent="0.3">
      <c r="D21" t="s">
        <v>77</v>
      </c>
      <c r="E21" s="29"/>
      <c r="F21" s="26"/>
      <c r="G21" s="30"/>
      <c r="H21" s="31" t="s">
        <v>28</v>
      </c>
      <c r="I21" s="29"/>
    </row>
    <row r="22" spans="1:9" x14ac:dyDescent="0.3">
      <c r="D22" t="s">
        <v>31</v>
      </c>
      <c r="E22" s="29"/>
      <c r="F22" s="26"/>
      <c r="G22" s="30"/>
      <c r="H22" s="31" t="s">
        <v>28</v>
      </c>
      <c r="I22" s="29"/>
    </row>
    <row r="23" spans="1:9" x14ac:dyDescent="0.3">
      <c r="E23" s="11"/>
      <c r="F23" s="12"/>
      <c r="G23" s="13"/>
      <c r="H23" s="14">
        <f>SUBTOTAL(9,H12:H22)</f>
        <v>1217.7324576599999</v>
      </c>
    </row>
    <row r="24" spans="1:9" x14ac:dyDescent="0.3">
      <c r="E24" s="15"/>
      <c r="F24" s="16"/>
      <c r="G24" s="17"/>
      <c r="H24" s="18"/>
    </row>
    <row r="25" spans="1:9" x14ac:dyDescent="0.3">
      <c r="C25" s="7" t="s">
        <v>38</v>
      </c>
      <c r="E25" s="15"/>
      <c r="F25" s="16"/>
      <c r="G25" s="17"/>
      <c r="H25" s="18">
        <f>SUBTOTAL(9,H6:H24)</f>
        <v>1385.4649153199998</v>
      </c>
    </row>
    <row r="26" spans="1:9" x14ac:dyDescent="0.3">
      <c r="F26" s="5"/>
      <c r="G26" s="8"/>
      <c r="H26" s="10">
        <f t="shared" si="1"/>
        <v>0</v>
      </c>
    </row>
    <row r="27" spans="1:9" x14ac:dyDescent="0.3">
      <c r="B27" s="7" t="s">
        <v>62</v>
      </c>
      <c r="E27" s="19">
        <f>VLOOKUP($A$4,zone_lu,8)</f>
        <v>0.18</v>
      </c>
      <c r="F27" s="5"/>
      <c r="G27" s="8"/>
      <c r="H27" s="10">
        <f>ROUND(H25*E27,0)</f>
        <v>249</v>
      </c>
    </row>
    <row r="28" spans="1:9" x14ac:dyDescent="0.3">
      <c r="F28" s="5"/>
      <c r="G28" s="8"/>
      <c r="H28" s="10">
        <f t="shared" ref="H28:H30" si="2">E28*G28</f>
        <v>0</v>
      </c>
    </row>
    <row r="29" spans="1:9" ht="15" thickBot="1" x14ac:dyDescent="0.35">
      <c r="B29" s="20" t="s">
        <v>39</v>
      </c>
      <c r="C29" s="20"/>
      <c r="D29" s="20"/>
      <c r="E29" s="20"/>
      <c r="F29" s="6"/>
      <c r="G29" s="21"/>
      <c r="H29" s="22">
        <f>SUBTOTAL(9,H6:H28)</f>
        <v>1634.4649153199998</v>
      </c>
    </row>
    <row r="30" spans="1:9" ht="15" thickTop="1" x14ac:dyDescent="0.3">
      <c r="E30" s="19"/>
      <c r="F30" s="5"/>
      <c r="G30" s="8"/>
      <c r="H30" s="10">
        <f t="shared" si="2"/>
        <v>0</v>
      </c>
    </row>
    <row r="31" spans="1:9" x14ac:dyDescent="0.3">
      <c r="A31" s="15"/>
      <c r="B31" s="15"/>
      <c r="C31" s="15"/>
      <c r="D31" s="15"/>
      <c r="E31" s="23"/>
      <c r="F31" s="16"/>
      <c r="G31" s="17"/>
      <c r="H31" s="18"/>
      <c r="I31" s="15"/>
    </row>
    <row r="32" spans="1:9" x14ac:dyDescent="0.3">
      <c r="A32" s="15"/>
      <c r="B32" s="15"/>
      <c r="C32" s="15"/>
      <c r="D32" s="15"/>
      <c r="E32" s="23"/>
      <c r="F32" s="16"/>
      <c r="G32" s="17"/>
      <c r="H32" s="18"/>
      <c r="I32" s="15"/>
    </row>
    <row r="33" spans="1:9" x14ac:dyDescent="0.3">
      <c r="A33" s="15"/>
      <c r="B33" s="15"/>
      <c r="C33" s="15"/>
      <c r="D33" s="15"/>
      <c r="E33" s="23"/>
      <c r="F33" s="16"/>
      <c r="G33" s="17"/>
      <c r="H33" s="18"/>
      <c r="I33" s="15"/>
    </row>
    <row r="34" spans="1:9" x14ac:dyDescent="0.3">
      <c r="A34" s="15"/>
      <c r="B34" s="15"/>
      <c r="C34" s="15"/>
      <c r="D34" s="15"/>
      <c r="E34" s="15"/>
      <c r="F34" s="15"/>
      <c r="G34" s="15"/>
      <c r="H34" s="15"/>
      <c r="I34" s="15"/>
    </row>
    <row r="35" spans="1:9" x14ac:dyDescent="0.3">
      <c r="A35" s="15"/>
      <c r="B35" s="15"/>
      <c r="C35" s="15"/>
      <c r="D35" s="15"/>
      <c r="E35" s="15"/>
      <c r="F35" s="15"/>
      <c r="G35" s="15"/>
      <c r="H35" s="18"/>
      <c r="I35" s="15"/>
    </row>
    <row r="36" spans="1:9" x14ac:dyDescent="0.3">
      <c r="A36" s="15"/>
      <c r="B36" s="15"/>
      <c r="C36" s="15"/>
      <c r="D36" s="15"/>
      <c r="E36" s="15"/>
      <c r="F36" s="15"/>
      <c r="G36" s="15"/>
      <c r="H36" s="15"/>
      <c r="I36" s="15"/>
    </row>
  </sheetData>
  <mergeCells count="1">
    <mergeCell ref="A4:C4"/>
  </mergeCells>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56"/>
  <dimension ref="A1:O36"/>
  <sheetViews>
    <sheetView showGridLines="0" zoomScale="90" zoomScaleNormal="90" workbookViewId="0">
      <selection activeCell="A46" sqref="A46"/>
    </sheetView>
  </sheetViews>
  <sheetFormatPr defaultColWidth="9.109375" defaultRowHeight="14.4" x14ac:dyDescent="0.3"/>
  <cols>
    <col min="1" max="3" width="3.6640625" style="7" customWidth="1"/>
    <col min="4" max="4" width="34.33203125" style="7" bestFit="1" customWidth="1"/>
    <col min="5" max="5" width="9" style="7" customWidth="1"/>
    <col min="6" max="6" width="6.6640625" style="7" customWidth="1"/>
    <col min="7" max="7" width="9.109375" style="7"/>
    <col min="8" max="8" width="9.109375" style="7" bestFit="1" customWidth="1"/>
    <col min="9" max="16384" width="9.109375" style="7"/>
  </cols>
  <sheetData>
    <row r="1" spans="1:15" x14ac:dyDescent="0.3">
      <c r="A1" s="7" t="s">
        <v>40</v>
      </c>
      <c r="O1" s="7" t="str">
        <f>A1&amp;": "&amp;A2</f>
        <v>Single Family: Retrofit</v>
      </c>
    </row>
    <row r="2" spans="1:15" x14ac:dyDescent="0.3">
      <c r="A2" s="7" t="s">
        <v>3</v>
      </c>
    </row>
    <row r="3" spans="1:15" x14ac:dyDescent="0.3">
      <c r="A3" s="7" t="s">
        <v>26</v>
      </c>
    </row>
    <row r="4" spans="1:15" x14ac:dyDescent="0.3">
      <c r="A4" s="59">
        <v>10</v>
      </c>
      <c r="B4" s="59"/>
      <c r="C4" s="59"/>
    </row>
    <row r="5" spans="1:15" x14ac:dyDescent="0.3">
      <c r="F5" s="5"/>
      <c r="G5" s="8"/>
      <c r="H5" s="9"/>
    </row>
    <row r="6" spans="1:15" x14ac:dyDescent="0.3">
      <c r="B6" s="7" t="s">
        <v>30</v>
      </c>
      <c r="F6" s="5"/>
      <c r="G6" s="8"/>
      <c r="H6" s="9"/>
    </row>
    <row r="7" spans="1:15" x14ac:dyDescent="0.3">
      <c r="C7" s="7" t="s">
        <v>45</v>
      </c>
      <c r="F7" s="5"/>
      <c r="G7" s="8"/>
      <c r="H7" s="9"/>
    </row>
    <row r="8" spans="1:15" x14ac:dyDescent="0.3">
      <c r="D8" s="7" t="s">
        <v>31</v>
      </c>
      <c r="E8" s="7">
        <v>2</v>
      </c>
      <c r="F8" s="5" t="s">
        <v>32</v>
      </c>
      <c r="G8" s="8">
        <f>VLOOKUP($A$4,zone_lu,4)</f>
        <v>58.866228829999997</v>
      </c>
      <c r="H8" s="10">
        <f>E8*G8</f>
        <v>117.73245765999999</v>
      </c>
    </row>
    <row r="9" spans="1:15" x14ac:dyDescent="0.3">
      <c r="D9" s="7" t="s">
        <v>33</v>
      </c>
      <c r="E9" s="7">
        <v>1</v>
      </c>
      <c r="F9" s="5" t="s">
        <v>34</v>
      </c>
      <c r="G9" s="8">
        <v>50</v>
      </c>
      <c r="H9" s="10">
        <f t="shared" ref="H9" si="0">E9*G9</f>
        <v>50</v>
      </c>
    </row>
    <row r="10" spans="1:15" x14ac:dyDescent="0.3">
      <c r="E10" s="11"/>
      <c r="F10" s="12"/>
      <c r="G10" s="13"/>
      <c r="H10" s="14">
        <f>SUBTOTAL(9,H6:H9)</f>
        <v>167.73245765999999</v>
      </c>
    </row>
    <row r="11" spans="1:15" x14ac:dyDescent="0.3">
      <c r="F11" s="5"/>
      <c r="G11" s="8"/>
      <c r="H11" s="10">
        <f t="shared" ref="H11:H26" si="1">E11*G11</f>
        <v>0</v>
      </c>
    </row>
    <row r="12" spans="1:15" x14ac:dyDescent="0.3">
      <c r="B12" s="7" t="s">
        <v>35</v>
      </c>
      <c r="F12" s="5"/>
      <c r="G12" s="8"/>
      <c r="H12" s="10">
        <f t="shared" si="1"/>
        <v>0</v>
      </c>
    </row>
    <row r="13" spans="1:15" x14ac:dyDescent="0.3">
      <c r="C13" s="7" t="s">
        <v>44</v>
      </c>
      <c r="F13" s="5"/>
      <c r="G13" s="8"/>
      <c r="H13" s="10">
        <f t="shared" si="1"/>
        <v>0</v>
      </c>
    </row>
    <row r="14" spans="1:15" x14ac:dyDescent="0.3">
      <c r="D14" s="7" t="s">
        <v>60</v>
      </c>
      <c r="E14" s="7">
        <v>1</v>
      </c>
      <c r="F14" s="5" t="s">
        <v>36</v>
      </c>
      <c r="G14" s="8">
        <v>1500</v>
      </c>
      <c r="H14" s="10">
        <f t="shared" si="1"/>
        <v>1500</v>
      </c>
    </row>
    <row r="15" spans="1:15" x14ac:dyDescent="0.3">
      <c r="D15" s="3" t="s">
        <v>47</v>
      </c>
      <c r="F15" s="5"/>
      <c r="G15" s="8"/>
      <c r="H15" s="10">
        <f t="shared" si="1"/>
        <v>0</v>
      </c>
    </row>
    <row r="16" spans="1:15" x14ac:dyDescent="0.3">
      <c r="D16" s="1" t="s">
        <v>37</v>
      </c>
      <c r="E16" s="7">
        <v>1</v>
      </c>
      <c r="F16" s="5" t="s">
        <v>34</v>
      </c>
      <c r="G16" s="8">
        <v>250</v>
      </c>
      <c r="H16" s="10">
        <f t="shared" si="1"/>
        <v>250</v>
      </c>
    </row>
    <row r="17" spans="1:9" x14ac:dyDescent="0.3">
      <c r="D17" s="7" t="s">
        <v>31</v>
      </c>
      <c r="E17" s="7">
        <v>2</v>
      </c>
      <c r="F17" s="5" t="s">
        <v>32</v>
      </c>
      <c r="G17" s="8">
        <f>VLOOKUP($A$4,zone_lu,4)</f>
        <v>58.866228829999997</v>
      </c>
      <c r="H17" s="10">
        <f t="shared" si="1"/>
        <v>117.73245765999999</v>
      </c>
    </row>
    <row r="18" spans="1:9" x14ac:dyDescent="0.3">
      <c r="C18" t="s">
        <v>74</v>
      </c>
      <c r="F18" s="5"/>
      <c r="G18" s="8"/>
      <c r="H18" s="10">
        <f t="shared" si="1"/>
        <v>0</v>
      </c>
    </row>
    <row r="19" spans="1:9" x14ac:dyDescent="0.3">
      <c r="D19" t="s">
        <v>75</v>
      </c>
      <c r="E19" s="25">
        <v>1</v>
      </c>
      <c r="F19" s="26" t="s">
        <v>36</v>
      </c>
      <c r="G19" s="27">
        <v>125</v>
      </c>
      <c r="H19" s="28">
        <f t="shared" si="1"/>
        <v>125</v>
      </c>
      <c r="I19" s="29"/>
    </row>
    <row r="20" spans="1:9" x14ac:dyDescent="0.3">
      <c r="D20" t="s">
        <v>76</v>
      </c>
      <c r="E20" s="29"/>
      <c r="F20" s="26"/>
      <c r="G20" s="30"/>
      <c r="H20" s="31" t="s">
        <v>58</v>
      </c>
      <c r="I20" s="29"/>
    </row>
    <row r="21" spans="1:9" x14ac:dyDescent="0.3">
      <c r="D21" t="s">
        <v>77</v>
      </c>
      <c r="E21" s="29"/>
      <c r="F21" s="26"/>
      <c r="G21" s="30"/>
      <c r="H21" s="31" t="s">
        <v>58</v>
      </c>
      <c r="I21" s="29"/>
    </row>
    <row r="22" spans="1:9" x14ac:dyDescent="0.3">
      <c r="D22" t="s">
        <v>31</v>
      </c>
      <c r="E22" s="29">
        <v>2</v>
      </c>
      <c r="F22" s="26" t="s">
        <v>32</v>
      </c>
      <c r="G22" s="30">
        <f>VLOOKUP($A$4,zone_lu,4)</f>
        <v>58.866228829999997</v>
      </c>
      <c r="H22" s="32">
        <f t="shared" si="1"/>
        <v>117.73245765999999</v>
      </c>
      <c r="I22" s="29"/>
    </row>
    <row r="23" spans="1:9" x14ac:dyDescent="0.3">
      <c r="E23" s="11"/>
      <c r="F23" s="12"/>
      <c r="G23" s="13"/>
      <c r="H23" s="14">
        <f>SUBTOTAL(9,H12:H22)</f>
        <v>2110.4649153199998</v>
      </c>
    </row>
    <row r="24" spans="1:9" x14ac:dyDescent="0.3">
      <c r="E24" s="15"/>
      <c r="F24" s="16"/>
      <c r="G24" s="17"/>
      <c r="H24" s="18"/>
    </row>
    <row r="25" spans="1:9" x14ac:dyDescent="0.3">
      <c r="C25" s="7" t="s">
        <v>38</v>
      </c>
      <c r="E25" s="15"/>
      <c r="F25" s="16"/>
      <c r="G25" s="17"/>
      <c r="H25" s="18">
        <f>SUBTOTAL(9,H6:H24)</f>
        <v>2278.1973729799997</v>
      </c>
    </row>
    <row r="26" spans="1:9" x14ac:dyDescent="0.3">
      <c r="F26" s="5"/>
      <c r="G26" s="8"/>
      <c r="H26" s="10">
        <f t="shared" si="1"/>
        <v>0</v>
      </c>
    </row>
    <row r="27" spans="1:9" x14ac:dyDescent="0.3">
      <c r="B27" s="7" t="s">
        <v>62</v>
      </c>
      <c r="E27" s="19">
        <f>VLOOKUP($A$4,zone_lu,8)</f>
        <v>0.18</v>
      </c>
      <c r="F27" s="5"/>
      <c r="G27" s="8"/>
      <c r="H27" s="10">
        <f>ROUND(H25*E27,0)</f>
        <v>410</v>
      </c>
    </row>
    <row r="28" spans="1:9" x14ac:dyDescent="0.3">
      <c r="F28" s="5"/>
      <c r="G28" s="8"/>
      <c r="H28" s="10">
        <f t="shared" ref="H28:H30" si="2">E28*G28</f>
        <v>0</v>
      </c>
    </row>
    <row r="29" spans="1:9" ht="15" thickBot="1" x14ac:dyDescent="0.35">
      <c r="B29" s="20" t="s">
        <v>39</v>
      </c>
      <c r="C29" s="20"/>
      <c r="D29" s="20"/>
      <c r="E29" s="20"/>
      <c r="F29" s="6"/>
      <c r="G29" s="21"/>
      <c r="H29" s="22">
        <f>SUBTOTAL(9,H6:H28)</f>
        <v>2688.1973729799997</v>
      </c>
    </row>
    <row r="30" spans="1:9" ht="15" thickTop="1" x14ac:dyDescent="0.3">
      <c r="E30" s="19"/>
      <c r="F30" s="5"/>
      <c r="G30" s="8"/>
      <c r="H30" s="10">
        <f t="shared" si="2"/>
        <v>0</v>
      </c>
    </row>
    <row r="31" spans="1:9" x14ac:dyDescent="0.3">
      <c r="A31" s="15"/>
      <c r="B31" s="15"/>
      <c r="C31" s="15"/>
      <c r="D31" s="15"/>
      <c r="E31" s="23"/>
      <c r="F31" s="16"/>
      <c r="G31" s="17"/>
      <c r="H31" s="18"/>
      <c r="I31" s="15"/>
    </row>
    <row r="32" spans="1:9" x14ac:dyDescent="0.3">
      <c r="A32" s="15"/>
      <c r="B32" s="15"/>
      <c r="C32" s="15"/>
      <c r="D32" s="15"/>
      <c r="E32" s="23"/>
      <c r="F32" s="16"/>
      <c r="G32" s="17"/>
      <c r="H32" s="18"/>
      <c r="I32" s="15"/>
    </row>
    <row r="33" spans="1:9" x14ac:dyDescent="0.3">
      <c r="A33" s="15"/>
      <c r="B33" s="15"/>
      <c r="C33" s="15"/>
      <c r="D33" s="15"/>
      <c r="E33" s="23"/>
      <c r="F33" s="16"/>
      <c r="G33" s="17"/>
      <c r="H33" s="18"/>
      <c r="I33" s="15"/>
    </row>
    <row r="34" spans="1:9" x14ac:dyDescent="0.3">
      <c r="A34" s="15"/>
      <c r="B34" s="15"/>
      <c r="C34" s="15"/>
      <c r="D34" s="15"/>
      <c r="E34" s="15"/>
      <c r="F34" s="15"/>
      <c r="G34" s="15"/>
      <c r="H34" s="15"/>
      <c r="I34" s="15"/>
    </row>
    <row r="35" spans="1:9" x14ac:dyDescent="0.3">
      <c r="A35" s="15"/>
      <c r="B35" s="15"/>
      <c r="C35" s="15"/>
      <c r="D35" s="15"/>
      <c r="E35" s="15"/>
      <c r="F35" s="15"/>
      <c r="G35" s="15"/>
      <c r="H35" s="18"/>
      <c r="I35" s="15"/>
    </row>
    <row r="36" spans="1:9" x14ac:dyDescent="0.3">
      <c r="A36" s="15"/>
      <c r="B36" s="15"/>
      <c r="C36" s="15"/>
      <c r="D36" s="15"/>
      <c r="E36" s="15"/>
      <c r="F36" s="15"/>
      <c r="G36" s="15"/>
      <c r="H36" s="15"/>
      <c r="I36" s="15"/>
    </row>
  </sheetData>
  <mergeCells count="1">
    <mergeCell ref="A4:C4"/>
  </mergeCells>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57"/>
  <dimension ref="A1:O36"/>
  <sheetViews>
    <sheetView showGridLines="0" zoomScale="90" zoomScaleNormal="90" workbookViewId="0">
      <selection activeCell="A46" sqref="A46"/>
    </sheetView>
  </sheetViews>
  <sheetFormatPr defaultColWidth="9.109375" defaultRowHeight="14.4" x14ac:dyDescent="0.3"/>
  <cols>
    <col min="1" max="3" width="3.6640625" style="7" customWidth="1"/>
    <col min="4" max="4" width="34.33203125" style="7" bestFit="1" customWidth="1"/>
    <col min="5" max="5" width="9" style="7" customWidth="1"/>
    <col min="6" max="6" width="6.6640625" style="7" customWidth="1"/>
    <col min="7" max="7" width="9.109375" style="7"/>
    <col min="8" max="8" width="9.109375" style="7" bestFit="1" customWidth="1"/>
    <col min="9" max="16384" width="9.109375" style="7"/>
  </cols>
  <sheetData>
    <row r="1" spans="1:15" x14ac:dyDescent="0.3">
      <c r="A1" s="7" t="s">
        <v>40</v>
      </c>
      <c r="O1" s="7" t="str">
        <f>A1&amp;": "&amp;A2</f>
        <v>Single Family: Retrofit</v>
      </c>
    </row>
    <row r="2" spans="1:15" x14ac:dyDescent="0.3">
      <c r="A2" s="7" t="s">
        <v>3</v>
      </c>
    </row>
    <row r="3" spans="1:15" x14ac:dyDescent="0.3">
      <c r="A3" s="7" t="s">
        <v>26</v>
      </c>
    </row>
    <row r="4" spans="1:15" x14ac:dyDescent="0.3">
      <c r="A4" s="59">
        <v>10</v>
      </c>
      <c r="B4" s="59"/>
      <c r="C4" s="59"/>
    </row>
    <row r="5" spans="1:15" x14ac:dyDescent="0.3">
      <c r="F5" s="5"/>
      <c r="G5" s="8"/>
      <c r="H5" s="9"/>
    </row>
    <row r="6" spans="1:15" x14ac:dyDescent="0.3">
      <c r="B6" s="7" t="s">
        <v>30</v>
      </c>
      <c r="F6" s="5"/>
      <c r="G6" s="8"/>
      <c r="H6" s="9"/>
    </row>
    <row r="7" spans="1:15" x14ac:dyDescent="0.3">
      <c r="C7" s="7" t="s">
        <v>45</v>
      </c>
      <c r="F7" s="5"/>
      <c r="G7" s="8"/>
      <c r="H7" s="9"/>
    </row>
    <row r="8" spans="1:15" x14ac:dyDescent="0.3">
      <c r="D8" s="7" t="s">
        <v>31</v>
      </c>
      <c r="E8" s="7">
        <v>2</v>
      </c>
      <c r="F8" s="5" t="s">
        <v>32</v>
      </c>
      <c r="G8" s="8">
        <f>VLOOKUP($A$4,zone_lu,4)</f>
        <v>58.866228829999997</v>
      </c>
      <c r="H8" s="10">
        <f>E8*G8</f>
        <v>117.73245765999999</v>
      </c>
    </row>
    <row r="9" spans="1:15" x14ac:dyDescent="0.3">
      <c r="D9" s="7" t="s">
        <v>33</v>
      </c>
      <c r="E9" s="7">
        <v>1</v>
      </c>
      <c r="F9" s="5" t="s">
        <v>34</v>
      </c>
      <c r="G9" s="8">
        <v>50</v>
      </c>
      <c r="H9" s="10">
        <f t="shared" ref="H9" si="0">E9*G9</f>
        <v>50</v>
      </c>
    </row>
    <row r="10" spans="1:15" x14ac:dyDescent="0.3">
      <c r="E10" s="11"/>
      <c r="F10" s="12"/>
      <c r="G10" s="13"/>
      <c r="H10" s="14">
        <f>SUBTOTAL(9,H6:H9)</f>
        <v>167.73245765999999</v>
      </c>
    </row>
    <row r="11" spans="1:15" x14ac:dyDescent="0.3">
      <c r="F11" s="5"/>
      <c r="G11" s="8"/>
      <c r="H11" s="10">
        <f t="shared" ref="H11:H26" si="1">E11*G11</f>
        <v>0</v>
      </c>
    </row>
    <row r="12" spans="1:15" x14ac:dyDescent="0.3">
      <c r="B12" s="7" t="s">
        <v>35</v>
      </c>
      <c r="F12" s="5"/>
      <c r="G12" s="8"/>
      <c r="H12" s="10">
        <f t="shared" si="1"/>
        <v>0</v>
      </c>
    </row>
    <row r="13" spans="1:15" x14ac:dyDescent="0.3">
      <c r="C13" s="7" t="s">
        <v>44</v>
      </c>
      <c r="F13" s="5"/>
      <c r="G13" s="8"/>
      <c r="H13" s="10">
        <f t="shared" si="1"/>
        <v>0</v>
      </c>
    </row>
    <row r="14" spans="1:15" x14ac:dyDescent="0.3">
      <c r="D14" s="7" t="s">
        <v>60</v>
      </c>
      <c r="E14" s="7">
        <v>1</v>
      </c>
      <c r="F14" s="5" t="s">
        <v>36</v>
      </c>
      <c r="G14" s="8">
        <v>800</v>
      </c>
      <c r="H14" s="10">
        <f t="shared" si="1"/>
        <v>800</v>
      </c>
    </row>
    <row r="15" spans="1:15" x14ac:dyDescent="0.3">
      <c r="D15" s="3" t="s">
        <v>48</v>
      </c>
      <c r="F15" s="5"/>
      <c r="G15" s="8"/>
      <c r="H15" s="10">
        <f t="shared" si="1"/>
        <v>0</v>
      </c>
    </row>
    <row r="16" spans="1:15" x14ac:dyDescent="0.3">
      <c r="D16" s="1" t="s">
        <v>37</v>
      </c>
      <c r="E16" s="7">
        <v>1</v>
      </c>
      <c r="F16" s="5" t="s">
        <v>34</v>
      </c>
      <c r="G16" s="8">
        <v>250</v>
      </c>
      <c r="H16" s="10">
        <f t="shared" si="1"/>
        <v>250</v>
      </c>
    </row>
    <row r="17" spans="1:9" x14ac:dyDescent="0.3">
      <c r="D17" s="7" t="s">
        <v>31</v>
      </c>
      <c r="E17" s="7">
        <v>2</v>
      </c>
      <c r="F17" s="5" t="s">
        <v>32</v>
      </c>
      <c r="G17" s="8">
        <f>VLOOKUP($A$4,zone_lu,4)</f>
        <v>58.866228829999997</v>
      </c>
      <c r="H17" s="10">
        <f t="shared" si="1"/>
        <v>117.73245765999999</v>
      </c>
    </row>
    <row r="18" spans="1:9" x14ac:dyDescent="0.3">
      <c r="C18" t="s">
        <v>74</v>
      </c>
      <c r="F18" s="5"/>
      <c r="G18" s="8"/>
      <c r="H18" s="10">
        <f t="shared" si="1"/>
        <v>0</v>
      </c>
    </row>
    <row r="19" spans="1:9" x14ac:dyDescent="0.3">
      <c r="D19" t="s">
        <v>75</v>
      </c>
      <c r="E19" s="25">
        <v>1</v>
      </c>
      <c r="F19" s="26" t="s">
        <v>36</v>
      </c>
      <c r="G19" s="27">
        <v>125</v>
      </c>
      <c r="H19" s="28">
        <f t="shared" si="1"/>
        <v>125</v>
      </c>
      <c r="I19" s="29"/>
    </row>
    <row r="20" spans="1:9" x14ac:dyDescent="0.3">
      <c r="D20" t="s">
        <v>76</v>
      </c>
      <c r="E20" s="29"/>
      <c r="F20" s="26"/>
      <c r="G20" s="30"/>
      <c r="H20" s="31" t="s">
        <v>58</v>
      </c>
      <c r="I20" s="29"/>
    </row>
    <row r="21" spans="1:9" x14ac:dyDescent="0.3">
      <c r="D21" t="s">
        <v>77</v>
      </c>
      <c r="E21" s="29"/>
      <c r="F21" s="26"/>
      <c r="G21" s="30"/>
      <c r="H21" s="31" t="s">
        <v>58</v>
      </c>
      <c r="I21" s="29"/>
    </row>
    <row r="22" spans="1:9" x14ac:dyDescent="0.3">
      <c r="D22" t="s">
        <v>31</v>
      </c>
      <c r="E22" s="29">
        <v>2</v>
      </c>
      <c r="F22" s="26" t="s">
        <v>32</v>
      </c>
      <c r="G22" s="30">
        <f>VLOOKUP($A$4,zone_lu,4)</f>
        <v>58.866228829999997</v>
      </c>
      <c r="H22" s="32">
        <f t="shared" si="1"/>
        <v>117.73245765999999</v>
      </c>
      <c r="I22" s="29"/>
    </row>
    <row r="23" spans="1:9" x14ac:dyDescent="0.3">
      <c r="E23" s="11"/>
      <c r="F23" s="12"/>
      <c r="G23" s="13"/>
      <c r="H23" s="14">
        <f>SUBTOTAL(9,H12:H22)</f>
        <v>1410.4649153199998</v>
      </c>
    </row>
    <row r="24" spans="1:9" x14ac:dyDescent="0.3">
      <c r="E24" s="15"/>
      <c r="F24" s="16"/>
      <c r="G24" s="17"/>
      <c r="H24" s="18"/>
    </row>
    <row r="25" spans="1:9" x14ac:dyDescent="0.3">
      <c r="C25" s="7" t="s">
        <v>38</v>
      </c>
      <c r="E25" s="15"/>
      <c r="F25" s="16"/>
      <c r="G25" s="17"/>
      <c r="H25" s="18">
        <f>SUBTOTAL(9,H6:H24)</f>
        <v>1578.1973729799997</v>
      </c>
    </row>
    <row r="26" spans="1:9" x14ac:dyDescent="0.3">
      <c r="F26" s="5"/>
      <c r="G26" s="8"/>
      <c r="H26" s="10">
        <f t="shared" si="1"/>
        <v>0</v>
      </c>
    </row>
    <row r="27" spans="1:9" x14ac:dyDescent="0.3">
      <c r="B27" s="7" t="s">
        <v>62</v>
      </c>
      <c r="E27" s="19">
        <f>VLOOKUP($A$4,zone_lu,8)</f>
        <v>0.18</v>
      </c>
      <c r="F27" s="5"/>
      <c r="G27" s="8"/>
      <c r="H27" s="10">
        <f>ROUND(H25*E27,0)</f>
        <v>284</v>
      </c>
    </row>
    <row r="28" spans="1:9" x14ac:dyDescent="0.3">
      <c r="F28" s="5"/>
      <c r="G28" s="8"/>
      <c r="H28" s="10">
        <f t="shared" ref="H28:H30" si="2">E28*G28</f>
        <v>0</v>
      </c>
    </row>
    <row r="29" spans="1:9" ht="15" thickBot="1" x14ac:dyDescent="0.35">
      <c r="B29" s="20" t="s">
        <v>39</v>
      </c>
      <c r="C29" s="20"/>
      <c r="D29" s="20"/>
      <c r="E29" s="20"/>
      <c r="F29" s="6"/>
      <c r="G29" s="21"/>
      <c r="H29" s="22">
        <f>SUBTOTAL(9,H6:H28)</f>
        <v>1862.1973729799997</v>
      </c>
    </row>
    <row r="30" spans="1:9" ht="15" thickTop="1" x14ac:dyDescent="0.3">
      <c r="E30" s="19"/>
      <c r="F30" s="5"/>
      <c r="G30" s="8"/>
      <c r="H30" s="10">
        <f t="shared" si="2"/>
        <v>0</v>
      </c>
    </row>
    <row r="31" spans="1:9" x14ac:dyDescent="0.3">
      <c r="A31" s="15"/>
      <c r="B31" s="15"/>
      <c r="C31" s="15"/>
      <c r="D31" s="15"/>
      <c r="E31" s="23"/>
      <c r="F31" s="16"/>
      <c r="G31" s="17"/>
      <c r="H31" s="18"/>
      <c r="I31" s="15"/>
    </row>
    <row r="32" spans="1:9" x14ac:dyDescent="0.3">
      <c r="A32" s="15"/>
      <c r="B32" s="15"/>
      <c r="C32" s="15"/>
      <c r="D32" s="15"/>
      <c r="E32" s="23"/>
      <c r="F32" s="16"/>
      <c r="G32" s="17"/>
      <c r="H32" s="18"/>
      <c r="I32" s="15"/>
    </row>
    <row r="33" spans="1:9" x14ac:dyDescent="0.3">
      <c r="A33" s="15"/>
      <c r="B33" s="15"/>
      <c r="C33" s="15"/>
      <c r="D33" s="15"/>
      <c r="E33" s="23"/>
      <c r="F33" s="16"/>
      <c r="G33" s="17"/>
      <c r="H33" s="18"/>
      <c r="I33" s="15"/>
    </row>
    <row r="34" spans="1:9" x14ac:dyDescent="0.3">
      <c r="A34" s="15"/>
      <c r="B34" s="15"/>
      <c r="C34" s="15"/>
      <c r="D34" s="15"/>
      <c r="E34" s="15"/>
      <c r="F34" s="15"/>
      <c r="G34" s="15"/>
      <c r="H34" s="15"/>
      <c r="I34" s="15"/>
    </row>
    <row r="35" spans="1:9" x14ac:dyDescent="0.3">
      <c r="A35" s="15"/>
      <c r="B35" s="15"/>
      <c r="C35" s="15"/>
      <c r="D35" s="15"/>
      <c r="E35" s="15"/>
      <c r="F35" s="15"/>
      <c r="G35" s="15"/>
      <c r="H35" s="18"/>
      <c r="I35" s="15"/>
    </row>
    <row r="36" spans="1:9" x14ac:dyDescent="0.3">
      <c r="A36" s="15"/>
      <c r="B36" s="15"/>
      <c r="C36" s="15"/>
      <c r="D36" s="15"/>
      <c r="E36" s="15"/>
      <c r="F36" s="15"/>
      <c r="G36" s="15"/>
      <c r="H36" s="15"/>
      <c r="I36" s="15"/>
    </row>
  </sheetData>
  <mergeCells count="1">
    <mergeCell ref="A4:C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9"/>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3</v>
      </c>
      <c r="B4" s="58"/>
      <c r="C4" s="58"/>
    </row>
    <row r="5" spans="1:15" x14ac:dyDescent="0.3">
      <c r="F5" s="26"/>
      <c r="G5" s="30"/>
      <c r="H5" s="33"/>
    </row>
    <row r="6" spans="1:15" x14ac:dyDescent="0.3">
      <c r="B6" s="29" t="s">
        <v>30</v>
      </c>
      <c r="F6" s="26"/>
      <c r="G6" s="30"/>
      <c r="H6" s="33"/>
    </row>
    <row r="7" spans="1:15" x14ac:dyDescent="0.3">
      <c r="C7" s="29" t="s">
        <v>41</v>
      </c>
      <c r="F7" s="26"/>
      <c r="G7" s="30"/>
      <c r="H7" s="33"/>
    </row>
    <row r="8" spans="1:15" x14ac:dyDescent="0.3">
      <c r="D8" s="29" t="s">
        <v>31</v>
      </c>
      <c r="E8" s="29">
        <v>2</v>
      </c>
      <c r="F8" s="26" t="s">
        <v>32</v>
      </c>
      <c r="G8" s="30">
        <f>VLOOKUP($A$4,zone_lu,4)</f>
        <v>58.866228829999997</v>
      </c>
      <c r="H8" s="32">
        <f>E8*G8</f>
        <v>117.73245765999999</v>
      </c>
    </row>
    <row r="9" spans="1:15" x14ac:dyDescent="0.3">
      <c r="D9" s="29" t="s">
        <v>33</v>
      </c>
      <c r="E9" s="29">
        <v>1</v>
      </c>
      <c r="F9" s="26" t="s">
        <v>34</v>
      </c>
      <c r="G9" s="30">
        <v>50</v>
      </c>
      <c r="H9" s="32">
        <f t="shared" ref="H9" si="0">E9*G9</f>
        <v>50</v>
      </c>
    </row>
    <row r="10" spans="1:15" x14ac:dyDescent="0.3">
      <c r="E10" s="34"/>
      <c r="F10" s="35"/>
      <c r="G10" s="36"/>
      <c r="H10" s="37">
        <f>SUBTOTAL(9,H6:H9)</f>
        <v>167.73245765999999</v>
      </c>
    </row>
    <row r="11" spans="1:15" x14ac:dyDescent="0.3">
      <c r="F11" s="26"/>
      <c r="G11" s="30"/>
      <c r="H11" s="32">
        <f t="shared" ref="H11:H26" si="1">E11*G11</f>
        <v>0</v>
      </c>
    </row>
    <row r="12" spans="1:15" x14ac:dyDescent="0.3">
      <c r="B12" s="29" t="s">
        <v>35</v>
      </c>
      <c r="F12" s="26"/>
      <c r="G12" s="30"/>
      <c r="H12" s="32">
        <f t="shared" si="1"/>
        <v>0</v>
      </c>
    </row>
    <row r="13" spans="1:15" x14ac:dyDescent="0.3">
      <c r="C13" s="29" t="s">
        <v>63</v>
      </c>
      <c r="F13" s="26"/>
      <c r="G13" s="30"/>
      <c r="H13" s="32">
        <f t="shared" si="1"/>
        <v>0</v>
      </c>
    </row>
    <row r="14" spans="1:15" x14ac:dyDescent="0.3">
      <c r="D14" s="29" t="s">
        <v>61</v>
      </c>
      <c r="E14" s="29">
        <v>1</v>
      </c>
      <c r="F14" s="26" t="s">
        <v>36</v>
      </c>
      <c r="G14" s="30">
        <v>750</v>
      </c>
      <c r="H14" s="32">
        <f t="shared" si="1"/>
        <v>750</v>
      </c>
    </row>
    <row r="15" spans="1:15" x14ac:dyDescent="0.3">
      <c r="D15" s="3" t="s">
        <v>80</v>
      </c>
      <c r="F15" s="26"/>
      <c r="G15" s="30"/>
      <c r="H15" s="32">
        <f t="shared" si="1"/>
        <v>0</v>
      </c>
    </row>
    <row r="16" spans="1:15" x14ac:dyDescent="0.3">
      <c r="D16" s="38" t="s">
        <v>64</v>
      </c>
      <c r="E16" s="29">
        <v>1</v>
      </c>
      <c r="F16" s="26" t="s">
        <v>34</v>
      </c>
      <c r="G16" s="30">
        <v>100</v>
      </c>
      <c r="H16" s="32">
        <f t="shared" si="1"/>
        <v>100</v>
      </c>
    </row>
    <row r="17" spans="1:9" x14ac:dyDescent="0.3">
      <c r="D17" s="29" t="s">
        <v>31</v>
      </c>
      <c r="E17" s="29">
        <v>2</v>
      </c>
      <c r="F17" s="26" t="s">
        <v>32</v>
      </c>
      <c r="G17" s="30">
        <f>VLOOKUP($A$4,zone_lu,4)</f>
        <v>58.866228829999997</v>
      </c>
      <c r="H17" s="32">
        <f t="shared" si="1"/>
        <v>117.73245765999999</v>
      </c>
    </row>
    <row r="18" spans="1:9" x14ac:dyDescent="0.3">
      <c r="C18" s="25" t="s">
        <v>74</v>
      </c>
      <c r="F18" s="26"/>
      <c r="G18" s="30"/>
      <c r="H18" s="32">
        <f t="shared" si="1"/>
        <v>0</v>
      </c>
    </row>
    <row r="19" spans="1:9" x14ac:dyDescent="0.3">
      <c r="D19" s="25" t="s">
        <v>75</v>
      </c>
      <c r="F19" s="26"/>
      <c r="G19" s="30"/>
      <c r="H19" s="31" t="s">
        <v>28</v>
      </c>
    </row>
    <row r="20" spans="1:9" x14ac:dyDescent="0.3">
      <c r="D20" s="25" t="s">
        <v>76</v>
      </c>
      <c r="F20" s="26"/>
      <c r="G20" s="30"/>
      <c r="H20" s="31" t="s">
        <v>58</v>
      </c>
    </row>
    <row r="21" spans="1:9" x14ac:dyDescent="0.3">
      <c r="D21" s="25" t="s">
        <v>77</v>
      </c>
      <c r="F21" s="26"/>
      <c r="G21" s="30"/>
      <c r="H21" s="31" t="s">
        <v>28</v>
      </c>
    </row>
    <row r="22" spans="1:9" x14ac:dyDescent="0.3">
      <c r="D22" s="25" t="s">
        <v>31</v>
      </c>
      <c r="F22" s="26"/>
      <c r="G22" s="30"/>
      <c r="H22" s="31" t="s">
        <v>28</v>
      </c>
    </row>
    <row r="23" spans="1:9" x14ac:dyDescent="0.3">
      <c r="E23" s="34"/>
      <c r="F23" s="35"/>
      <c r="G23" s="36"/>
      <c r="H23" s="37">
        <f>SUBTOTAL(9,H12:H22)</f>
        <v>967.73245766000002</v>
      </c>
    </row>
    <row r="24" spans="1:9" x14ac:dyDescent="0.3">
      <c r="E24" s="39"/>
      <c r="F24" s="40"/>
      <c r="G24" s="41"/>
      <c r="H24" s="42"/>
    </row>
    <row r="25" spans="1:9" x14ac:dyDescent="0.3">
      <c r="C25" s="29" t="s">
        <v>38</v>
      </c>
      <c r="E25" s="39"/>
      <c r="F25" s="40"/>
      <c r="G25" s="41"/>
      <c r="H25" s="42">
        <f>SUBTOTAL(9,H6:H24)</f>
        <v>1135.46491532</v>
      </c>
    </row>
    <row r="26" spans="1:9" x14ac:dyDescent="0.3">
      <c r="F26" s="26"/>
      <c r="G26" s="30"/>
      <c r="H26" s="32">
        <f t="shared" si="1"/>
        <v>0</v>
      </c>
    </row>
    <row r="27" spans="1:9" x14ac:dyDescent="0.3">
      <c r="B27" s="29" t="s">
        <v>62</v>
      </c>
      <c r="E27" s="43">
        <f>VLOOKUP($A$4,zone_lu,8)</f>
        <v>0.18</v>
      </c>
      <c r="F27" s="26"/>
      <c r="G27" s="30"/>
      <c r="H27" s="32">
        <f>ROUND(H25*E27,0)</f>
        <v>204</v>
      </c>
    </row>
    <row r="28" spans="1:9" x14ac:dyDescent="0.3">
      <c r="F28" s="26"/>
      <c r="G28" s="30"/>
      <c r="H28" s="32">
        <f t="shared" ref="H28:H30" si="2">E28*G28</f>
        <v>0</v>
      </c>
    </row>
    <row r="29" spans="1:9" ht="15" thickBot="1" x14ac:dyDescent="0.35">
      <c r="B29" s="44" t="s">
        <v>39</v>
      </c>
      <c r="C29" s="44"/>
      <c r="D29" s="44"/>
      <c r="E29" s="44"/>
      <c r="F29" s="45"/>
      <c r="G29" s="46"/>
      <c r="H29" s="47">
        <f>SUBTOTAL(9,H6:H28)</f>
        <v>1339.46491532</v>
      </c>
    </row>
    <row r="30" spans="1:9" ht="15" thickTop="1" x14ac:dyDescent="0.3">
      <c r="E30" s="43"/>
      <c r="F30" s="26"/>
      <c r="G30" s="30"/>
      <c r="H30" s="32">
        <f t="shared" si="2"/>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58"/>
  <dimension ref="A1:O36"/>
  <sheetViews>
    <sheetView showGridLines="0" zoomScale="90" zoomScaleNormal="90" workbookViewId="0">
      <selection activeCell="A46" sqref="A46"/>
    </sheetView>
  </sheetViews>
  <sheetFormatPr defaultColWidth="9.109375" defaultRowHeight="14.4" x14ac:dyDescent="0.3"/>
  <cols>
    <col min="1" max="3" width="3.6640625" style="7" customWidth="1"/>
    <col min="4" max="4" width="34.33203125" style="7" bestFit="1" customWidth="1"/>
    <col min="5" max="5" width="9" style="7" customWidth="1"/>
    <col min="6" max="6" width="6.6640625" style="7" customWidth="1"/>
    <col min="7" max="7" width="9.109375" style="7"/>
    <col min="8" max="8" width="9.109375" style="7" bestFit="1" customWidth="1"/>
    <col min="9" max="16384" width="9.109375" style="7"/>
  </cols>
  <sheetData>
    <row r="1" spans="1:15" x14ac:dyDescent="0.3">
      <c r="A1" s="7" t="s">
        <v>40</v>
      </c>
      <c r="O1" s="7" t="str">
        <f>A1&amp;": "&amp;A2</f>
        <v>Single Family: New Construction</v>
      </c>
    </row>
    <row r="2" spans="1:15" x14ac:dyDescent="0.3">
      <c r="A2" s="7" t="s">
        <v>4</v>
      </c>
    </row>
    <row r="3" spans="1:15" x14ac:dyDescent="0.3">
      <c r="A3" s="7" t="s">
        <v>27</v>
      </c>
    </row>
    <row r="4" spans="1:15" x14ac:dyDescent="0.3">
      <c r="A4" s="59">
        <v>12</v>
      </c>
      <c r="B4" s="59"/>
      <c r="C4" s="59"/>
    </row>
    <row r="5" spans="1:15" x14ac:dyDescent="0.3">
      <c r="F5" s="5"/>
      <c r="G5" s="8"/>
      <c r="H5" s="9"/>
    </row>
    <row r="6" spans="1:15" x14ac:dyDescent="0.3">
      <c r="B6" s="7" t="s">
        <v>30</v>
      </c>
      <c r="F6" s="5"/>
      <c r="G6" s="8"/>
      <c r="H6" s="9"/>
    </row>
    <row r="7" spans="1:15" x14ac:dyDescent="0.3">
      <c r="C7" s="7" t="s">
        <v>45</v>
      </c>
      <c r="F7" s="5"/>
      <c r="G7" s="8"/>
      <c r="H7" s="24" t="s">
        <v>58</v>
      </c>
    </row>
    <row r="8" spans="1:15" x14ac:dyDescent="0.3">
      <c r="D8" s="7" t="s">
        <v>31</v>
      </c>
      <c r="F8" s="5"/>
      <c r="G8" s="8"/>
      <c r="H8" s="10"/>
    </row>
    <row r="9" spans="1:15" x14ac:dyDescent="0.3">
      <c r="D9" s="7" t="s">
        <v>33</v>
      </c>
      <c r="F9" s="5"/>
      <c r="G9" s="10"/>
      <c r="H9" s="10"/>
    </row>
    <row r="10" spans="1:15" x14ac:dyDescent="0.3">
      <c r="E10" s="11"/>
      <c r="F10" s="12"/>
      <c r="G10" s="13"/>
      <c r="H10" s="14">
        <f>SUBTOTAL(9,H6:H9)</f>
        <v>0</v>
      </c>
    </row>
    <row r="11" spans="1:15" x14ac:dyDescent="0.3">
      <c r="F11" s="5"/>
      <c r="G11" s="8"/>
      <c r="H11" s="10">
        <f t="shared" ref="H11:H26" si="0">E11*G11</f>
        <v>0</v>
      </c>
    </row>
    <row r="12" spans="1:15" x14ac:dyDescent="0.3">
      <c r="B12" s="7" t="s">
        <v>35</v>
      </c>
      <c r="F12" s="5"/>
      <c r="G12" s="8"/>
      <c r="H12" s="10">
        <f t="shared" si="0"/>
        <v>0</v>
      </c>
    </row>
    <row r="13" spans="1:15" x14ac:dyDescent="0.3">
      <c r="C13" s="7" t="s">
        <v>44</v>
      </c>
      <c r="F13" s="5"/>
      <c r="G13" s="8"/>
      <c r="H13" s="10">
        <f t="shared" si="0"/>
        <v>0</v>
      </c>
    </row>
    <row r="14" spans="1:15" x14ac:dyDescent="0.3">
      <c r="D14" s="7" t="s">
        <v>60</v>
      </c>
      <c r="E14" s="7">
        <v>1</v>
      </c>
      <c r="F14" s="5" t="s">
        <v>36</v>
      </c>
      <c r="G14" s="8">
        <v>850</v>
      </c>
      <c r="H14" s="10">
        <f t="shared" si="0"/>
        <v>850</v>
      </c>
    </row>
    <row r="15" spans="1:15" x14ac:dyDescent="0.3">
      <c r="D15" s="3" t="s">
        <v>46</v>
      </c>
      <c r="F15" s="5"/>
      <c r="G15" s="8"/>
      <c r="H15" s="10">
        <f t="shared" si="0"/>
        <v>0</v>
      </c>
    </row>
    <row r="16" spans="1:15" x14ac:dyDescent="0.3">
      <c r="D16" s="1" t="s">
        <v>37</v>
      </c>
      <c r="E16" s="7">
        <v>1</v>
      </c>
      <c r="F16" s="5" t="s">
        <v>34</v>
      </c>
      <c r="G16" s="8">
        <v>250</v>
      </c>
      <c r="H16" s="10">
        <f t="shared" si="0"/>
        <v>250</v>
      </c>
    </row>
    <row r="17" spans="1:9" x14ac:dyDescent="0.3">
      <c r="D17" s="7" t="s">
        <v>31</v>
      </c>
      <c r="E17" s="7">
        <v>2</v>
      </c>
      <c r="F17" s="5" t="s">
        <v>32</v>
      </c>
      <c r="G17" s="8">
        <f>VLOOKUP($A$4,zone_lu,4)</f>
        <v>58.866228829999997</v>
      </c>
      <c r="H17" s="10">
        <f t="shared" si="0"/>
        <v>117.73245765999999</v>
      </c>
    </row>
    <row r="18" spans="1:9" x14ac:dyDescent="0.3">
      <c r="C18" t="s">
        <v>74</v>
      </c>
      <c r="F18" s="5"/>
      <c r="G18" s="8"/>
      <c r="H18" s="10">
        <f t="shared" si="0"/>
        <v>0</v>
      </c>
    </row>
    <row r="19" spans="1:9" x14ac:dyDescent="0.3">
      <c r="D19" t="s">
        <v>75</v>
      </c>
      <c r="E19" s="25">
        <v>1</v>
      </c>
      <c r="F19" s="26" t="s">
        <v>36</v>
      </c>
      <c r="G19" s="27">
        <v>75</v>
      </c>
      <c r="H19" s="28">
        <f t="shared" si="0"/>
        <v>75</v>
      </c>
      <c r="I19" s="29"/>
    </row>
    <row r="20" spans="1:9" x14ac:dyDescent="0.3">
      <c r="D20" t="s">
        <v>76</v>
      </c>
      <c r="E20" s="29"/>
      <c r="F20" s="26"/>
      <c r="G20" s="30"/>
      <c r="H20" s="31" t="s">
        <v>58</v>
      </c>
      <c r="I20" s="29"/>
    </row>
    <row r="21" spans="1:9" x14ac:dyDescent="0.3">
      <c r="D21" t="s">
        <v>77</v>
      </c>
      <c r="E21" s="25">
        <v>20</v>
      </c>
      <c r="F21" s="26" t="s">
        <v>78</v>
      </c>
      <c r="G21" s="27">
        <v>3</v>
      </c>
      <c r="H21" s="28">
        <f t="shared" si="0"/>
        <v>60</v>
      </c>
      <c r="I21" s="29"/>
    </row>
    <row r="22" spans="1:9" x14ac:dyDescent="0.3">
      <c r="D22" t="s">
        <v>31</v>
      </c>
      <c r="E22" s="29">
        <v>4</v>
      </c>
      <c r="F22" s="26" t="s">
        <v>32</v>
      </c>
      <c r="G22" s="30">
        <f>VLOOKUP($A$4,zone_lu,4)</f>
        <v>58.866228829999997</v>
      </c>
      <c r="H22" s="32">
        <f t="shared" si="0"/>
        <v>235.46491531999999</v>
      </c>
      <c r="I22" s="29"/>
    </row>
    <row r="23" spans="1:9" x14ac:dyDescent="0.3">
      <c r="E23" s="11"/>
      <c r="F23" s="12"/>
      <c r="G23" s="13"/>
      <c r="H23" s="14">
        <f>SUBTOTAL(9,H12:H22)</f>
        <v>1588.19737298</v>
      </c>
    </row>
    <row r="24" spans="1:9" x14ac:dyDescent="0.3">
      <c r="E24" s="15"/>
      <c r="F24" s="16"/>
      <c r="G24" s="17"/>
      <c r="H24" s="18"/>
    </row>
    <row r="25" spans="1:9" x14ac:dyDescent="0.3">
      <c r="C25" s="7" t="s">
        <v>38</v>
      </c>
      <c r="E25" s="15"/>
      <c r="F25" s="16"/>
      <c r="G25" s="17"/>
      <c r="H25" s="18">
        <f>SUBTOTAL(9,H6:H24)</f>
        <v>1588.19737298</v>
      </c>
    </row>
    <row r="26" spans="1:9" x14ac:dyDescent="0.3">
      <c r="F26" s="5"/>
      <c r="G26" s="8"/>
      <c r="H26" s="10">
        <f t="shared" si="0"/>
        <v>0</v>
      </c>
    </row>
    <row r="27" spans="1:9" x14ac:dyDescent="0.3">
      <c r="B27" s="7" t="s">
        <v>62</v>
      </c>
      <c r="E27" s="19">
        <f>VLOOKUP($A$4,zone_lu,8)</f>
        <v>0.18</v>
      </c>
      <c r="F27" s="5"/>
      <c r="G27" s="8"/>
      <c r="H27" s="10">
        <f>ROUND(H25*E27,0)</f>
        <v>286</v>
      </c>
    </row>
    <row r="28" spans="1:9" x14ac:dyDescent="0.3">
      <c r="F28" s="5"/>
      <c r="G28" s="8"/>
      <c r="H28" s="10">
        <f t="shared" ref="H28:H30" si="1">E28*G28</f>
        <v>0</v>
      </c>
    </row>
    <row r="29" spans="1:9" ht="15" thickBot="1" x14ac:dyDescent="0.35">
      <c r="B29" s="20" t="s">
        <v>39</v>
      </c>
      <c r="C29" s="20"/>
      <c r="D29" s="20"/>
      <c r="E29" s="20"/>
      <c r="F29" s="6"/>
      <c r="G29" s="21"/>
      <c r="H29" s="22">
        <f>SUBTOTAL(9,H6:H28)</f>
        <v>1874.19737298</v>
      </c>
    </row>
    <row r="30" spans="1:9" ht="15" thickTop="1" x14ac:dyDescent="0.3">
      <c r="E30" s="19"/>
      <c r="F30" s="5"/>
      <c r="G30" s="8"/>
      <c r="H30" s="10">
        <f t="shared" si="1"/>
        <v>0</v>
      </c>
    </row>
    <row r="31" spans="1:9" x14ac:dyDescent="0.3">
      <c r="A31" s="15"/>
      <c r="B31" s="15"/>
      <c r="C31" s="15"/>
      <c r="D31" s="15"/>
      <c r="E31" s="23"/>
      <c r="F31" s="16"/>
      <c r="G31" s="17"/>
      <c r="H31" s="18"/>
      <c r="I31" s="15"/>
    </row>
    <row r="32" spans="1:9" x14ac:dyDescent="0.3">
      <c r="A32" s="15"/>
      <c r="B32" s="15"/>
      <c r="C32" s="15"/>
      <c r="D32" s="15"/>
      <c r="E32" s="23"/>
      <c r="F32" s="16"/>
      <c r="G32" s="17"/>
      <c r="H32" s="18"/>
      <c r="I32" s="15"/>
    </row>
    <row r="33" spans="1:9" x14ac:dyDescent="0.3">
      <c r="A33" s="15"/>
      <c r="B33" s="15"/>
      <c r="C33" s="15"/>
      <c r="D33" s="15"/>
      <c r="E33" s="23"/>
      <c r="F33" s="16"/>
      <c r="G33" s="17"/>
      <c r="H33" s="18"/>
      <c r="I33" s="15"/>
    </row>
    <row r="34" spans="1:9" x14ac:dyDescent="0.3">
      <c r="A34" s="15"/>
      <c r="B34" s="15"/>
      <c r="C34" s="15"/>
      <c r="D34" s="15"/>
      <c r="E34" s="15"/>
      <c r="F34" s="15"/>
      <c r="G34" s="15"/>
      <c r="H34" s="15"/>
      <c r="I34" s="15"/>
    </row>
    <row r="35" spans="1:9" x14ac:dyDescent="0.3">
      <c r="A35" s="15"/>
      <c r="B35" s="15"/>
      <c r="C35" s="15"/>
      <c r="D35" s="15"/>
      <c r="E35" s="15"/>
      <c r="F35" s="15"/>
      <c r="G35" s="15"/>
      <c r="H35" s="18"/>
      <c r="I35" s="15"/>
    </row>
    <row r="36" spans="1:9" x14ac:dyDescent="0.3">
      <c r="A36" s="15"/>
      <c r="B36" s="15"/>
      <c r="C36" s="15"/>
      <c r="D36" s="15"/>
      <c r="E36" s="15"/>
      <c r="F36" s="15"/>
      <c r="G36" s="15"/>
      <c r="H36" s="15"/>
      <c r="I36" s="15"/>
    </row>
  </sheetData>
  <mergeCells count="1">
    <mergeCell ref="A4:C4"/>
  </mergeCells>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59"/>
  <dimension ref="A1:O36"/>
  <sheetViews>
    <sheetView showGridLines="0" zoomScale="90" zoomScaleNormal="90" workbookViewId="0">
      <selection activeCell="A46" sqref="A46"/>
    </sheetView>
  </sheetViews>
  <sheetFormatPr defaultColWidth="9.109375" defaultRowHeight="14.4" x14ac:dyDescent="0.3"/>
  <cols>
    <col min="1" max="3" width="3.6640625" style="7" customWidth="1"/>
    <col min="4" max="4" width="34.33203125" style="7" bestFit="1" customWidth="1"/>
    <col min="5" max="5" width="9" style="7" customWidth="1"/>
    <col min="6" max="6" width="6.6640625" style="7" customWidth="1"/>
    <col min="7" max="7" width="9.109375" style="7"/>
    <col min="8" max="8" width="9.109375" style="7" bestFit="1" customWidth="1"/>
    <col min="9" max="16384" width="9.109375" style="7"/>
  </cols>
  <sheetData>
    <row r="1" spans="1:15" x14ac:dyDescent="0.3">
      <c r="A1" s="7" t="s">
        <v>40</v>
      </c>
      <c r="O1" s="7" t="str">
        <f>A1&amp;": "&amp;A2</f>
        <v>Single Family: New Construction</v>
      </c>
    </row>
    <row r="2" spans="1:15" x14ac:dyDescent="0.3">
      <c r="A2" s="7" t="s">
        <v>4</v>
      </c>
    </row>
    <row r="3" spans="1:15" x14ac:dyDescent="0.3">
      <c r="A3" s="7" t="s">
        <v>26</v>
      </c>
    </row>
    <row r="4" spans="1:15" x14ac:dyDescent="0.3">
      <c r="A4" s="59">
        <v>12</v>
      </c>
      <c r="B4" s="59"/>
      <c r="C4" s="59"/>
    </row>
    <row r="5" spans="1:15" x14ac:dyDescent="0.3">
      <c r="F5" s="5"/>
      <c r="G5" s="8"/>
      <c r="H5" s="9"/>
    </row>
    <row r="6" spans="1:15" x14ac:dyDescent="0.3">
      <c r="B6" s="7" t="s">
        <v>30</v>
      </c>
      <c r="F6" s="5"/>
      <c r="G6" s="8"/>
      <c r="H6" s="9"/>
    </row>
    <row r="7" spans="1:15" x14ac:dyDescent="0.3">
      <c r="C7" s="7" t="s">
        <v>45</v>
      </c>
      <c r="F7" s="5"/>
      <c r="G7" s="8"/>
      <c r="H7" s="24" t="s">
        <v>58</v>
      </c>
    </row>
    <row r="8" spans="1:15" x14ac:dyDescent="0.3">
      <c r="D8" s="7" t="s">
        <v>31</v>
      </c>
      <c r="F8" s="5"/>
      <c r="G8" s="8"/>
      <c r="H8" s="10"/>
    </row>
    <row r="9" spans="1:15" x14ac:dyDescent="0.3">
      <c r="D9" s="7" t="s">
        <v>33</v>
      </c>
      <c r="F9" s="5"/>
      <c r="G9" s="10"/>
      <c r="H9" s="10"/>
    </row>
    <row r="10" spans="1:15" x14ac:dyDescent="0.3">
      <c r="E10" s="11"/>
      <c r="F10" s="12"/>
      <c r="G10" s="13"/>
      <c r="H10" s="14">
        <f>SUBTOTAL(9,H6:H9)</f>
        <v>0</v>
      </c>
    </row>
    <row r="11" spans="1:15" x14ac:dyDescent="0.3">
      <c r="F11" s="5"/>
      <c r="G11" s="8"/>
      <c r="H11" s="10">
        <f t="shared" ref="H11:H26" si="0">E11*G11</f>
        <v>0</v>
      </c>
    </row>
    <row r="12" spans="1:15" x14ac:dyDescent="0.3">
      <c r="B12" s="7" t="s">
        <v>35</v>
      </c>
      <c r="F12" s="5"/>
      <c r="G12" s="8"/>
      <c r="H12" s="10">
        <f t="shared" si="0"/>
        <v>0</v>
      </c>
    </row>
    <row r="13" spans="1:15" x14ac:dyDescent="0.3">
      <c r="C13" s="7" t="s">
        <v>44</v>
      </c>
      <c r="F13" s="5"/>
      <c r="G13" s="8"/>
      <c r="H13" s="10">
        <f t="shared" si="0"/>
        <v>0</v>
      </c>
    </row>
    <row r="14" spans="1:15" x14ac:dyDescent="0.3">
      <c r="D14" s="7" t="s">
        <v>60</v>
      </c>
      <c r="E14" s="7">
        <v>1</v>
      </c>
      <c r="F14" s="5" t="s">
        <v>36</v>
      </c>
      <c r="G14" s="8">
        <v>1500</v>
      </c>
      <c r="H14" s="10">
        <f t="shared" si="0"/>
        <v>1500</v>
      </c>
    </row>
    <row r="15" spans="1:15" x14ac:dyDescent="0.3">
      <c r="D15" s="3" t="s">
        <v>47</v>
      </c>
      <c r="F15" s="5"/>
      <c r="G15" s="8"/>
      <c r="H15" s="10">
        <f t="shared" si="0"/>
        <v>0</v>
      </c>
    </row>
    <row r="16" spans="1:15" x14ac:dyDescent="0.3">
      <c r="D16" s="1" t="s">
        <v>37</v>
      </c>
      <c r="E16" s="7">
        <v>1</v>
      </c>
      <c r="F16" s="5" t="s">
        <v>34</v>
      </c>
      <c r="G16" s="8">
        <v>250</v>
      </c>
      <c r="H16" s="10">
        <f t="shared" si="0"/>
        <v>250</v>
      </c>
    </row>
    <row r="17" spans="1:9" x14ac:dyDescent="0.3">
      <c r="D17" s="7" t="s">
        <v>31</v>
      </c>
      <c r="E17" s="7">
        <v>2</v>
      </c>
      <c r="F17" s="5" t="s">
        <v>32</v>
      </c>
      <c r="G17" s="8">
        <f>VLOOKUP($A$4,zone_lu,4)</f>
        <v>58.866228829999997</v>
      </c>
      <c r="H17" s="10">
        <f t="shared" si="0"/>
        <v>117.73245765999999</v>
      </c>
    </row>
    <row r="18" spans="1:9" x14ac:dyDescent="0.3">
      <c r="C18" t="s">
        <v>74</v>
      </c>
      <c r="F18" s="5"/>
      <c r="G18" s="8"/>
      <c r="H18" s="10">
        <f t="shared" si="0"/>
        <v>0</v>
      </c>
    </row>
    <row r="19" spans="1:9" x14ac:dyDescent="0.3">
      <c r="D19" t="s">
        <v>75</v>
      </c>
      <c r="E19" s="25">
        <v>1</v>
      </c>
      <c r="F19" s="26" t="s">
        <v>36</v>
      </c>
      <c r="G19" s="27">
        <v>125</v>
      </c>
      <c r="H19" s="28">
        <f t="shared" si="0"/>
        <v>125</v>
      </c>
      <c r="I19" s="29"/>
    </row>
    <row r="20" spans="1:9" x14ac:dyDescent="0.3">
      <c r="D20" t="s">
        <v>76</v>
      </c>
      <c r="E20" s="29"/>
      <c r="F20" s="26"/>
      <c r="G20" s="30"/>
      <c r="H20" s="31" t="s">
        <v>58</v>
      </c>
      <c r="I20" s="29"/>
    </row>
    <row r="21" spans="1:9" x14ac:dyDescent="0.3">
      <c r="D21" t="s">
        <v>77</v>
      </c>
      <c r="E21" s="29"/>
      <c r="F21" s="26"/>
      <c r="G21" s="30"/>
      <c r="H21" s="31" t="s">
        <v>58</v>
      </c>
      <c r="I21" s="29"/>
    </row>
    <row r="22" spans="1:9" x14ac:dyDescent="0.3">
      <c r="D22" t="s">
        <v>31</v>
      </c>
      <c r="E22" s="29">
        <v>2</v>
      </c>
      <c r="F22" s="26" t="s">
        <v>32</v>
      </c>
      <c r="G22" s="30">
        <f>VLOOKUP($A$4,zone_lu,4)</f>
        <v>58.866228829999997</v>
      </c>
      <c r="H22" s="32">
        <f t="shared" si="0"/>
        <v>117.73245765999999</v>
      </c>
      <c r="I22" s="29"/>
    </row>
    <row r="23" spans="1:9" x14ac:dyDescent="0.3">
      <c r="E23" s="11"/>
      <c r="F23" s="12"/>
      <c r="G23" s="13"/>
      <c r="H23" s="14">
        <f>SUBTOTAL(9,H12:H22)</f>
        <v>2110.4649153199998</v>
      </c>
    </row>
    <row r="24" spans="1:9" x14ac:dyDescent="0.3">
      <c r="E24" s="15"/>
      <c r="F24" s="16"/>
      <c r="G24" s="17"/>
      <c r="H24" s="18"/>
    </row>
    <row r="25" spans="1:9" x14ac:dyDescent="0.3">
      <c r="C25" s="7" t="s">
        <v>38</v>
      </c>
      <c r="E25" s="15"/>
      <c r="F25" s="16"/>
      <c r="G25" s="17"/>
      <c r="H25" s="18">
        <f>SUBTOTAL(9,H6:H24)</f>
        <v>2110.4649153199998</v>
      </c>
    </row>
    <row r="26" spans="1:9" x14ac:dyDescent="0.3">
      <c r="F26" s="5"/>
      <c r="G26" s="8"/>
      <c r="H26" s="10">
        <f t="shared" si="0"/>
        <v>0</v>
      </c>
    </row>
    <row r="27" spans="1:9" x14ac:dyDescent="0.3">
      <c r="B27" s="7" t="s">
        <v>62</v>
      </c>
      <c r="E27" s="19">
        <f>VLOOKUP($A$4,zone_lu,8)</f>
        <v>0.18</v>
      </c>
      <c r="F27" s="5"/>
      <c r="G27" s="8"/>
      <c r="H27" s="10">
        <f>ROUND(H25*E27,0)</f>
        <v>380</v>
      </c>
    </row>
    <row r="28" spans="1:9" x14ac:dyDescent="0.3">
      <c r="F28" s="5"/>
      <c r="G28" s="8"/>
      <c r="H28" s="10">
        <f t="shared" ref="H28:H30" si="1">E28*G28</f>
        <v>0</v>
      </c>
    </row>
    <row r="29" spans="1:9" ht="15" thickBot="1" x14ac:dyDescent="0.35">
      <c r="B29" s="20" t="s">
        <v>39</v>
      </c>
      <c r="C29" s="20"/>
      <c r="D29" s="20"/>
      <c r="E29" s="20"/>
      <c r="F29" s="6"/>
      <c r="G29" s="21"/>
      <c r="H29" s="22">
        <f>SUBTOTAL(9,H6:H28)</f>
        <v>2490.4649153199998</v>
      </c>
    </row>
    <row r="30" spans="1:9" ht="15" thickTop="1" x14ac:dyDescent="0.3">
      <c r="E30" s="19"/>
      <c r="F30" s="5"/>
      <c r="G30" s="8"/>
      <c r="H30" s="10">
        <f t="shared" si="1"/>
        <v>0</v>
      </c>
    </row>
    <row r="31" spans="1:9" x14ac:dyDescent="0.3">
      <c r="A31" s="15"/>
      <c r="B31" s="15"/>
      <c r="C31" s="15"/>
      <c r="D31" s="15"/>
      <c r="E31" s="23"/>
      <c r="F31" s="16"/>
      <c r="G31" s="17"/>
      <c r="H31" s="18"/>
      <c r="I31" s="15"/>
    </row>
    <row r="32" spans="1:9" x14ac:dyDescent="0.3">
      <c r="A32" s="15"/>
      <c r="B32" s="15"/>
      <c r="C32" s="15"/>
      <c r="D32" s="15"/>
      <c r="E32" s="23"/>
      <c r="F32" s="16"/>
      <c r="G32" s="17"/>
      <c r="H32" s="18"/>
      <c r="I32" s="15"/>
    </row>
    <row r="33" spans="1:9" x14ac:dyDescent="0.3">
      <c r="A33" s="15"/>
      <c r="B33" s="15"/>
      <c r="C33" s="15"/>
      <c r="D33" s="15"/>
      <c r="E33" s="23"/>
      <c r="F33" s="16"/>
      <c r="G33" s="17"/>
      <c r="H33" s="18"/>
      <c r="I33" s="15"/>
    </row>
    <row r="34" spans="1:9" x14ac:dyDescent="0.3">
      <c r="A34" s="15"/>
      <c r="B34" s="15"/>
      <c r="C34" s="15"/>
      <c r="D34" s="15"/>
      <c r="E34" s="15"/>
      <c r="F34" s="15"/>
      <c r="G34" s="15"/>
      <c r="H34" s="15"/>
      <c r="I34" s="15"/>
    </row>
    <row r="35" spans="1:9" x14ac:dyDescent="0.3">
      <c r="A35" s="15"/>
      <c r="B35" s="15"/>
      <c r="C35" s="15"/>
      <c r="D35" s="15"/>
      <c r="E35" s="15"/>
      <c r="F35" s="15"/>
      <c r="G35" s="15"/>
      <c r="H35" s="18"/>
      <c r="I35" s="15"/>
    </row>
    <row r="36" spans="1:9" x14ac:dyDescent="0.3">
      <c r="A36" s="15"/>
      <c r="B36" s="15"/>
      <c r="C36" s="15"/>
      <c r="D36" s="15"/>
      <c r="E36" s="15"/>
      <c r="F36" s="15"/>
      <c r="G36" s="15"/>
      <c r="H36" s="15"/>
      <c r="I36" s="15"/>
    </row>
  </sheetData>
  <mergeCells count="1">
    <mergeCell ref="A4:C4"/>
  </mergeCells>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0"/>
  <dimension ref="A1:O36"/>
  <sheetViews>
    <sheetView showGridLines="0" zoomScale="90" zoomScaleNormal="90" workbookViewId="0">
      <selection activeCell="A46" sqref="A46"/>
    </sheetView>
  </sheetViews>
  <sheetFormatPr defaultColWidth="9.109375" defaultRowHeight="14.4" x14ac:dyDescent="0.3"/>
  <cols>
    <col min="1" max="3" width="3.6640625" style="7" customWidth="1"/>
    <col min="4" max="4" width="34.33203125" style="7" bestFit="1" customWidth="1"/>
    <col min="5" max="5" width="9" style="7" customWidth="1"/>
    <col min="6" max="6" width="6.6640625" style="7" customWidth="1"/>
    <col min="7" max="7" width="9.109375" style="7"/>
    <col min="8" max="8" width="9.109375" style="7" bestFit="1" customWidth="1"/>
    <col min="9" max="16384" width="9.109375" style="7"/>
  </cols>
  <sheetData>
    <row r="1" spans="1:15" x14ac:dyDescent="0.3">
      <c r="A1" s="7" t="s">
        <v>40</v>
      </c>
      <c r="O1" s="7" t="str">
        <f>A1&amp;": "&amp;A2</f>
        <v>Single Family: New Construction</v>
      </c>
    </row>
    <row r="2" spans="1:15" x14ac:dyDescent="0.3">
      <c r="A2" s="7" t="s">
        <v>4</v>
      </c>
    </row>
    <row r="3" spans="1:15" x14ac:dyDescent="0.3">
      <c r="A3" s="7" t="s">
        <v>26</v>
      </c>
    </row>
    <row r="4" spans="1:15" x14ac:dyDescent="0.3">
      <c r="A4" s="59">
        <v>12</v>
      </c>
      <c r="B4" s="59"/>
      <c r="C4" s="59"/>
    </row>
    <row r="5" spans="1:15" x14ac:dyDescent="0.3">
      <c r="F5" s="5"/>
      <c r="G5" s="8"/>
      <c r="H5" s="9"/>
    </row>
    <row r="6" spans="1:15" x14ac:dyDescent="0.3">
      <c r="B6" s="7" t="s">
        <v>30</v>
      </c>
      <c r="F6" s="5"/>
      <c r="G6" s="8"/>
      <c r="H6" s="9"/>
    </row>
    <row r="7" spans="1:15" x14ac:dyDescent="0.3">
      <c r="C7" s="7" t="s">
        <v>45</v>
      </c>
      <c r="F7" s="5"/>
      <c r="G7" s="8"/>
      <c r="H7" s="24" t="s">
        <v>58</v>
      </c>
    </row>
    <row r="8" spans="1:15" x14ac:dyDescent="0.3">
      <c r="D8" s="7" t="s">
        <v>31</v>
      </c>
      <c r="F8" s="5"/>
      <c r="G8" s="8"/>
      <c r="H8" s="10"/>
    </row>
    <row r="9" spans="1:15" x14ac:dyDescent="0.3">
      <c r="D9" s="7" t="s">
        <v>33</v>
      </c>
      <c r="F9" s="5"/>
      <c r="G9" s="10"/>
      <c r="H9" s="10"/>
    </row>
    <row r="10" spans="1:15" x14ac:dyDescent="0.3">
      <c r="E10" s="11"/>
      <c r="F10" s="12"/>
      <c r="G10" s="13"/>
      <c r="H10" s="14">
        <f>SUBTOTAL(9,H6:H9)</f>
        <v>0</v>
      </c>
    </row>
    <row r="11" spans="1:15" x14ac:dyDescent="0.3">
      <c r="F11" s="5"/>
      <c r="G11" s="8"/>
      <c r="H11" s="10">
        <f t="shared" ref="H11:H26" si="0">E11*G11</f>
        <v>0</v>
      </c>
    </row>
    <row r="12" spans="1:15" x14ac:dyDescent="0.3">
      <c r="B12" s="7" t="s">
        <v>35</v>
      </c>
      <c r="F12" s="5"/>
      <c r="G12" s="8"/>
      <c r="H12" s="10">
        <f t="shared" si="0"/>
        <v>0</v>
      </c>
    </row>
    <row r="13" spans="1:15" x14ac:dyDescent="0.3">
      <c r="C13" s="7" t="s">
        <v>44</v>
      </c>
      <c r="F13" s="5"/>
      <c r="G13" s="8"/>
      <c r="H13" s="10">
        <f t="shared" si="0"/>
        <v>0</v>
      </c>
    </row>
    <row r="14" spans="1:15" x14ac:dyDescent="0.3">
      <c r="D14" s="7" t="s">
        <v>60</v>
      </c>
      <c r="E14" s="7">
        <v>1</v>
      </c>
      <c r="F14" s="5" t="s">
        <v>36</v>
      </c>
      <c r="G14" s="8">
        <v>800</v>
      </c>
      <c r="H14" s="10">
        <f t="shared" si="0"/>
        <v>800</v>
      </c>
    </row>
    <row r="15" spans="1:15" x14ac:dyDescent="0.3">
      <c r="D15" s="3" t="s">
        <v>48</v>
      </c>
      <c r="F15" s="5"/>
      <c r="G15" s="8"/>
      <c r="H15" s="10">
        <f t="shared" si="0"/>
        <v>0</v>
      </c>
    </row>
    <row r="16" spans="1:15" x14ac:dyDescent="0.3">
      <c r="D16" s="1" t="s">
        <v>37</v>
      </c>
      <c r="E16" s="7">
        <v>1</v>
      </c>
      <c r="F16" s="5" t="s">
        <v>34</v>
      </c>
      <c r="G16" s="8">
        <v>250</v>
      </c>
      <c r="H16" s="10">
        <f t="shared" si="0"/>
        <v>250</v>
      </c>
    </row>
    <row r="17" spans="1:9" x14ac:dyDescent="0.3">
      <c r="D17" s="7" t="s">
        <v>31</v>
      </c>
      <c r="E17" s="7">
        <v>2</v>
      </c>
      <c r="F17" s="5" t="s">
        <v>32</v>
      </c>
      <c r="G17" s="8">
        <f>VLOOKUP($A$4,zone_lu,4)</f>
        <v>58.866228829999997</v>
      </c>
      <c r="H17" s="10">
        <f t="shared" si="0"/>
        <v>117.73245765999999</v>
      </c>
    </row>
    <row r="18" spans="1:9" x14ac:dyDescent="0.3">
      <c r="C18" t="s">
        <v>74</v>
      </c>
      <c r="F18" s="5"/>
      <c r="G18" s="8"/>
      <c r="H18" s="10">
        <f t="shared" si="0"/>
        <v>0</v>
      </c>
    </row>
    <row r="19" spans="1:9" x14ac:dyDescent="0.3">
      <c r="D19" t="s">
        <v>75</v>
      </c>
      <c r="E19" s="25">
        <v>1</v>
      </c>
      <c r="F19" s="26" t="s">
        <v>36</v>
      </c>
      <c r="G19" s="27">
        <v>125</v>
      </c>
      <c r="H19" s="28">
        <f t="shared" si="0"/>
        <v>125</v>
      </c>
      <c r="I19" s="29"/>
    </row>
    <row r="20" spans="1:9" x14ac:dyDescent="0.3">
      <c r="D20" t="s">
        <v>76</v>
      </c>
      <c r="E20" s="29"/>
      <c r="F20" s="26"/>
      <c r="G20" s="30"/>
      <c r="H20" s="31" t="s">
        <v>58</v>
      </c>
      <c r="I20" s="29"/>
    </row>
    <row r="21" spans="1:9" x14ac:dyDescent="0.3">
      <c r="D21" t="s">
        <v>77</v>
      </c>
      <c r="E21" s="29"/>
      <c r="F21" s="26"/>
      <c r="G21" s="30"/>
      <c r="H21" s="31" t="s">
        <v>58</v>
      </c>
      <c r="I21" s="29"/>
    </row>
    <row r="22" spans="1:9" x14ac:dyDescent="0.3">
      <c r="D22" t="s">
        <v>31</v>
      </c>
      <c r="E22" s="29">
        <v>2</v>
      </c>
      <c r="F22" s="26" t="s">
        <v>32</v>
      </c>
      <c r="G22" s="30">
        <f>VLOOKUP($A$4,zone_lu,4)</f>
        <v>58.866228829999997</v>
      </c>
      <c r="H22" s="32">
        <f t="shared" si="0"/>
        <v>117.73245765999999</v>
      </c>
      <c r="I22" s="29"/>
    </row>
    <row r="23" spans="1:9" x14ac:dyDescent="0.3">
      <c r="E23" s="11"/>
      <c r="F23" s="12"/>
      <c r="G23" s="13"/>
      <c r="H23" s="14">
        <f>SUBTOTAL(9,H12:H22)</f>
        <v>1410.4649153199998</v>
      </c>
    </row>
    <row r="24" spans="1:9" x14ac:dyDescent="0.3">
      <c r="E24" s="15"/>
      <c r="F24" s="16"/>
      <c r="G24" s="17"/>
      <c r="H24" s="18"/>
    </row>
    <row r="25" spans="1:9" x14ac:dyDescent="0.3">
      <c r="C25" s="7" t="s">
        <v>38</v>
      </c>
      <c r="E25" s="15"/>
      <c r="F25" s="16"/>
      <c r="G25" s="17"/>
      <c r="H25" s="18">
        <f>SUBTOTAL(9,H6:H24)</f>
        <v>1410.4649153199998</v>
      </c>
    </row>
    <row r="26" spans="1:9" x14ac:dyDescent="0.3">
      <c r="F26" s="5"/>
      <c r="G26" s="8"/>
      <c r="H26" s="10">
        <f t="shared" si="0"/>
        <v>0</v>
      </c>
    </row>
    <row r="27" spans="1:9" x14ac:dyDescent="0.3">
      <c r="B27" s="7" t="s">
        <v>62</v>
      </c>
      <c r="E27" s="19">
        <f>VLOOKUP($A$4,zone_lu,8)</f>
        <v>0.18</v>
      </c>
      <c r="F27" s="5"/>
      <c r="G27" s="8"/>
      <c r="H27" s="10">
        <f>ROUND(H25*E27,0)</f>
        <v>254</v>
      </c>
    </row>
    <row r="28" spans="1:9" x14ac:dyDescent="0.3">
      <c r="F28" s="5"/>
      <c r="G28" s="8"/>
      <c r="H28" s="10">
        <f t="shared" ref="H28:H30" si="1">E28*G28</f>
        <v>0</v>
      </c>
    </row>
    <row r="29" spans="1:9" ht="15" thickBot="1" x14ac:dyDescent="0.35">
      <c r="B29" s="20" t="s">
        <v>39</v>
      </c>
      <c r="C29" s="20"/>
      <c r="D29" s="20"/>
      <c r="E29" s="20"/>
      <c r="F29" s="6"/>
      <c r="G29" s="21"/>
      <c r="H29" s="22">
        <f>SUBTOTAL(9,H6:H28)</f>
        <v>1664.4649153199998</v>
      </c>
    </row>
    <row r="30" spans="1:9" ht="15" thickTop="1" x14ac:dyDescent="0.3">
      <c r="E30" s="19"/>
      <c r="F30" s="5"/>
      <c r="G30" s="8"/>
      <c r="H30" s="10">
        <f t="shared" si="1"/>
        <v>0</v>
      </c>
    </row>
    <row r="31" spans="1:9" x14ac:dyDescent="0.3">
      <c r="A31" s="15"/>
      <c r="B31" s="15"/>
      <c r="C31" s="15"/>
      <c r="D31" s="15"/>
      <c r="E31" s="23"/>
      <c r="F31" s="16"/>
      <c r="G31" s="17"/>
      <c r="H31" s="18"/>
      <c r="I31" s="15"/>
    </row>
    <row r="32" spans="1:9" x14ac:dyDescent="0.3">
      <c r="A32" s="15"/>
      <c r="B32" s="15"/>
      <c r="C32" s="15"/>
      <c r="D32" s="15"/>
      <c r="E32" s="23"/>
      <c r="F32" s="16"/>
      <c r="G32" s="17"/>
      <c r="H32" s="18"/>
      <c r="I32" s="15"/>
    </row>
    <row r="33" spans="1:9" x14ac:dyDescent="0.3">
      <c r="A33" s="15"/>
      <c r="B33" s="15"/>
      <c r="C33" s="15"/>
      <c r="D33" s="15"/>
      <c r="E33" s="23"/>
      <c r="F33" s="16"/>
      <c r="G33" s="17"/>
      <c r="H33" s="18"/>
      <c r="I33" s="15"/>
    </row>
    <row r="34" spans="1:9" x14ac:dyDescent="0.3">
      <c r="A34" s="15"/>
      <c r="B34" s="15"/>
      <c r="C34" s="15"/>
      <c r="D34" s="15"/>
      <c r="E34" s="15"/>
      <c r="F34" s="15"/>
      <c r="G34" s="15"/>
      <c r="H34" s="15"/>
      <c r="I34" s="15"/>
    </row>
    <row r="35" spans="1:9" x14ac:dyDescent="0.3">
      <c r="A35" s="15"/>
      <c r="B35" s="15"/>
      <c r="C35" s="15"/>
      <c r="D35" s="15"/>
      <c r="E35" s="15"/>
      <c r="F35" s="15"/>
      <c r="G35" s="15"/>
      <c r="H35" s="18"/>
      <c r="I35" s="15"/>
    </row>
    <row r="36" spans="1:9" x14ac:dyDescent="0.3">
      <c r="A36" s="15"/>
      <c r="B36" s="15"/>
      <c r="C36" s="15"/>
      <c r="D36" s="15"/>
      <c r="E36" s="15"/>
      <c r="F36" s="15"/>
      <c r="G36" s="15"/>
      <c r="H36" s="15"/>
      <c r="I36" s="15"/>
    </row>
  </sheetData>
  <mergeCells count="1">
    <mergeCell ref="A4:C4"/>
  </mergeCells>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codeName="Sheet61"/>
  <dimension ref="A1:O36"/>
  <sheetViews>
    <sheetView showGridLines="0" zoomScale="90" zoomScaleNormal="90" workbookViewId="0">
      <selection activeCell="A46" sqref="A46"/>
    </sheetView>
  </sheetViews>
  <sheetFormatPr defaultColWidth="9.109375" defaultRowHeight="14.4" x14ac:dyDescent="0.3"/>
  <cols>
    <col min="1" max="3" width="3.6640625" style="7" customWidth="1"/>
    <col min="4" max="4" width="34.33203125" style="7" bestFit="1" customWidth="1"/>
    <col min="5" max="5" width="9" style="7" customWidth="1"/>
    <col min="6" max="6" width="6.6640625" style="7" customWidth="1"/>
    <col min="7" max="7" width="9.109375" style="7"/>
    <col min="8" max="8" width="9.109375" style="7" bestFit="1" customWidth="1"/>
    <col min="9" max="16384" width="9.109375" style="7"/>
  </cols>
  <sheetData>
    <row r="1" spans="1:15" x14ac:dyDescent="0.3">
      <c r="A1" s="7" t="s">
        <v>40</v>
      </c>
      <c r="O1" s="7" t="str">
        <f>A1&amp;": "&amp;A2</f>
        <v>Single Family: Retrofit</v>
      </c>
    </row>
    <row r="2" spans="1:15" x14ac:dyDescent="0.3">
      <c r="A2" s="7" t="s">
        <v>3</v>
      </c>
    </row>
    <row r="3" spans="1:15" x14ac:dyDescent="0.3">
      <c r="A3" s="7" t="s">
        <v>27</v>
      </c>
    </row>
    <row r="4" spans="1:15" x14ac:dyDescent="0.3">
      <c r="A4" s="59">
        <v>12</v>
      </c>
      <c r="B4" s="59"/>
      <c r="C4" s="59"/>
    </row>
    <row r="5" spans="1:15" x14ac:dyDescent="0.3">
      <c r="F5" s="5"/>
      <c r="G5" s="8"/>
      <c r="H5" s="9"/>
    </row>
    <row r="6" spans="1:15" x14ac:dyDescent="0.3">
      <c r="B6" s="7" t="s">
        <v>30</v>
      </c>
      <c r="F6" s="5"/>
      <c r="G6" s="8"/>
      <c r="H6" s="9"/>
    </row>
    <row r="7" spans="1:15" x14ac:dyDescent="0.3">
      <c r="C7" s="7" t="s">
        <v>45</v>
      </c>
      <c r="F7" s="5"/>
      <c r="G7" s="8"/>
      <c r="H7" s="9"/>
    </row>
    <row r="8" spans="1:15" x14ac:dyDescent="0.3">
      <c r="D8" s="7" t="s">
        <v>31</v>
      </c>
      <c r="E8" s="7">
        <v>2</v>
      </c>
      <c r="F8" s="5" t="s">
        <v>32</v>
      </c>
      <c r="G8" s="8">
        <f>VLOOKUP($A$4,zone_lu,4)</f>
        <v>58.866228829999997</v>
      </c>
      <c r="H8" s="10">
        <f>E8*G8</f>
        <v>117.73245765999999</v>
      </c>
    </row>
    <row r="9" spans="1:15" x14ac:dyDescent="0.3">
      <c r="D9" s="7" t="s">
        <v>33</v>
      </c>
      <c r="E9" s="7">
        <v>1</v>
      </c>
      <c r="F9" s="5" t="s">
        <v>34</v>
      </c>
      <c r="G9" s="8">
        <v>50</v>
      </c>
      <c r="H9" s="10">
        <f t="shared" ref="H9" si="0">E9*G9</f>
        <v>50</v>
      </c>
    </row>
    <row r="10" spans="1:15" x14ac:dyDescent="0.3">
      <c r="E10" s="11"/>
      <c r="F10" s="12"/>
      <c r="G10" s="13"/>
      <c r="H10" s="14">
        <f>SUBTOTAL(9,H6:H9)</f>
        <v>167.73245765999999</v>
      </c>
    </row>
    <row r="11" spans="1:15" x14ac:dyDescent="0.3">
      <c r="F11" s="5"/>
      <c r="G11" s="8"/>
      <c r="H11" s="10">
        <f t="shared" ref="H11:H26" si="1">E11*G11</f>
        <v>0</v>
      </c>
    </row>
    <row r="12" spans="1:15" x14ac:dyDescent="0.3">
      <c r="B12" s="7" t="s">
        <v>35</v>
      </c>
      <c r="F12" s="5"/>
      <c r="G12" s="8"/>
      <c r="H12" s="10">
        <f t="shared" si="1"/>
        <v>0</v>
      </c>
    </row>
    <row r="13" spans="1:15" x14ac:dyDescent="0.3">
      <c r="C13" s="7" t="s">
        <v>44</v>
      </c>
      <c r="F13" s="5"/>
      <c r="G13" s="8"/>
      <c r="H13" s="10">
        <f t="shared" si="1"/>
        <v>0</v>
      </c>
    </row>
    <row r="14" spans="1:15" x14ac:dyDescent="0.3">
      <c r="D14" s="7" t="s">
        <v>60</v>
      </c>
      <c r="E14" s="7">
        <v>1</v>
      </c>
      <c r="F14" s="5" t="s">
        <v>36</v>
      </c>
      <c r="G14" s="8">
        <v>850</v>
      </c>
      <c r="H14" s="10">
        <f t="shared" si="1"/>
        <v>850</v>
      </c>
    </row>
    <row r="15" spans="1:15" x14ac:dyDescent="0.3">
      <c r="D15" s="3" t="s">
        <v>46</v>
      </c>
      <c r="F15" s="5"/>
      <c r="G15" s="8"/>
      <c r="H15" s="10">
        <f t="shared" si="1"/>
        <v>0</v>
      </c>
    </row>
    <row r="16" spans="1:15" x14ac:dyDescent="0.3">
      <c r="D16" s="1" t="s">
        <v>37</v>
      </c>
      <c r="E16" s="7">
        <v>1</v>
      </c>
      <c r="F16" s="5" t="s">
        <v>34</v>
      </c>
      <c r="G16" s="8">
        <v>250</v>
      </c>
      <c r="H16" s="10">
        <f t="shared" si="1"/>
        <v>250</v>
      </c>
    </row>
    <row r="17" spans="1:9" x14ac:dyDescent="0.3">
      <c r="D17" s="7" t="s">
        <v>31</v>
      </c>
      <c r="E17" s="7">
        <v>2</v>
      </c>
      <c r="F17" s="5" t="s">
        <v>32</v>
      </c>
      <c r="G17" s="8">
        <f>VLOOKUP($A$4,zone_lu,4)</f>
        <v>58.866228829999997</v>
      </c>
      <c r="H17" s="10">
        <f t="shared" si="1"/>
        <v>117.73245765999999</v>
      </c>
    </row>
    <row r="18" spans="1:9" x14ac:dyDescent="0.3">
      <c r="C18" t="s">
        <v>74</v>
      </c>
      <c r="F18" s="5"/>
      <c r="G18" s="8"/>
      <c r="H18" s="10">
        <f t="shared" si="1"/>
        <v>0</v>
      </c>
    </row>
    <row r="19" spans="1:9" x14ac:dyDescent="0.3">
      <c r="D19" t="s">
        <v>75</v>
      </c>
      <c r="E19" s="29"/>
      <c r="F19" s="26"/>
      <c r="G19" s="30"/>
      <c r="H19" s="31" t="s">
        <v>28</v>
      </c>
      <c r="I19" s="29"/>
    </row>
    <row r="20" spans="1:9" x14ac:dyDescent="0.3">
      <c r="D20" t="s">
        <v>76</v>
      </c>
      <c r="E20" s="29"/>
      <c r="F20" s="26"/>
      <c r="G20" s="30"/>
      <c r="H20" s="31" t="s">
        <v>58</v>
      </c>
      <c r="I20" s="29"/>
    </row>
    <row r="21" spans="1:9" x14ac:dyDescent="0.3">
      <c r="D21" t="s">
        <v>77</v>
      </c>
      <c r="E21" s="29"/>
      <c r="F21" s="26"/>
      <c r="G21" s="30"/>
      <c r="H21" s="31" t="s">
        <v>28</v>
      </c>
      <c r="I21" s="29"/>
    </row>
    <row r="22" spans="1:9" x14ac:dyDescent="0.3">
      <c r="D22" t="s">
        <v>31</v>
      </c>
      <c r="E22" s="29"/>
      <c r="F22" s="26"/>
      <c r="G22" s="30"/>
      <c r="H22" s="31" t="s">
        <v>28</v>
      </c>
      <c r="I22" s="29"/>
    </row>
    <row r="23" spans="1:9" x14ac:dyDescent="0.3">
      <c r="E23" s="11"/>
      <c r="F23" s="12"/>
      <c r="G23" s="13"/>
      <c r="H23" s="14">
        <f>SUBTOTAL(9,H12:H22)</f>
        <v>1217.7324576599999</v>
      </c>
    </row>
    <row r="24" spans="1:9" x14ac:dyDescent="0.3">
      <c r="E24" s="15"/>
      <c r="F24" s="16"/>
      <c r="G24" s="17"/>
      <c r="H24" s="18"/>
    </row>
    <row r="25" spans="1:9" x14ac:dyDescent="0.3">
      <c r="C25" s="7" t="s">
        <v>38</v>
      </c>
      <c r="E25" s="15"/>
      <c r="F25" s="16"/>
      <c r="G25" s="17"/>
      <c r="H25" s="18">
        <f>SUBTOTAL(9,H6:H24)</f>
        <v>1385.4649153199998</v>
      </c>
    </row>
    <row r="26" spans="1:9" x14ac:dyDescent="0.3">
      <c r="F26" s="5"/>
      <c r="G26" s="8"/>
      <c r="H26" s="10">
        <f t="shared" si="1"/>
        <v>0</v>
      </c>
    </row>
    <row r="27" spans="1:9" x14ac:dyDescent="0.3">
      <c r="B27" s="7" t="s">
        <v>62</v>
      </c>
      <c r="E27" s="19">
        <f>VLOOKUP($A$4,zone_lu,8)</f>
        <v>0.18</v>
      </c>
      <c r="F27" s="5"/>
      <c r="G27" s="8"/>
      <c r="H27" s="10">
        <f>ROUND(H25*E27,0)</f>
        <v>249</v>
      </c>
    </row>
    <row r="28" spans="1:9" x14ac:dyDescent="0.3">
      <c r="F28" s="5"/>
      <c r="G28" s="8"/>
      <c r="H28" s="10">
        <f t="shared" ref="H28:H30" si="2">E28*G28</f>
        <v>0</v>
      </c>
    </row>
    <row r="29" spans="1:9" ht="15" thickBot="1" x14ac:dyDescent="0.35">
      <c r="B29" s="20" t="s">
        <v>39</v>
      </c>
      <c r="C29" s="20"/>
      <c r="D29" s="20"/>
      <c r="E29" s="20"/>
      <c r="F29" s="6"/>
      <c r="G29" s="21"/>
      <c r="H29" s="22">
        <f>SUBTOTAL(9,H6:H28)</f>
        <v>1634.4649153199998</v>
      </c>
    </row>
    <row r="30" spans="1:9" ht="15" thickTop="1" x14ac:dyDescent="0.3">
      <c r="E30" s="19"/>
      <c r="F30" s="5"/>
      <c r="G30" s="8"/>
      <c r="H30" s="10">
        <f t="shared" si="2"/>
        <v>0</v>
      </c>
    </row>
    <row r="31" spans="1:9" x14ac:dyDescent="0.3">
      <c r="A31" s="15"/>
      <c r="B31" s="15"/>
      <c r="C31" s="15"/>
      <c r="D31" s="15"/>
      <c r="E31" s="23"/>
      <c r="F31" s="16"/>
      <c r="G31" s="17"/>
      <c r="H31" s="18"/>
      <c r="I31" s="15"/>
    </row>
    <row r="32" spans="1:9" x14ac:dyDescent="0.3">
      <c r="A32" s="15"/>
      <c r="B32" s="15"/>
      <c r="C32" s="15"/>
      <c r="D32" s="15"/>
      <c r="E32" s="23"/>
      <c r="F32" s="16"/>
      <c r="G32" s="17"/>
      <c r="H32" s="18"/>
      <c r="I32" s="15"/>
    </row>
    <row r="33" spans="1:9" x14ac:dyDescent="0.3">
      <c r="A33" s="15"/>
      <c r="B33" s="15"/>
      <c r="C33" s="15"/>
      <c r="D33" s="15"/>
      <c r="E33" s="23"/>
      <c r="F33" s="16"/>
      <c r="G33" s="17"/>
      <c r="H33" s="18"/>
      <c r="I33" s="15"/>
    </row>
    <row r="34" spans="1:9" x14ac:dyDescent="0.3">
      <c r="A34" s="15"/>
      <c r="B34" s="15"/>
      <c r="C34" s="15"/>
      <c r="D34" s="15"/>
      <c r="E34" s="15"/>
      <c r="F34" s="15"/>
      <c r="G34" s="15"/>
      <c r="H34" s="15"/>
      <c r="I34" s="15"/>
    </row>
    <row r="35" spans="1:9" x14ac:dyDescent="0.3">
      <c r="A35" s="15"/>
      <c r="B35" s="15"/>
      <c r="C35" s="15"/>
      <c r="D35" s="15"/>
      <c r="E35" s="15"/>
      <c r="F35" s="15"/>
      <c r="G35" s="15"/>
      <c r="H35" s="18"/>
      <c r="I35" s="15"/>
    </row>
    <row r="36" spans="1:9" x14ac:dyDescent="0.3">
      <c r="A36" s="15"/>
      <c r="B36" s="15"/>
      <c r="C36" s="15"/>
      <c r="D36" s="15"/>
      <c r="E36" s="15"/>
      <c r="F36" s="15"/>
      <c r="G36" s="15"/>
      <c r="H36" s="15"/>
      <c r="I36" s="15"/>
    </row>
  </sheetData>
  <mergeCells count="1">
    <mergeCell ref="A4:C4"/>
  </mergeCells>
  <pageMargins left="0.7" right="0.7" top="0.75" bottom="0.75"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codeName="Sheet62"/>
  <dimension ref="A1:O36"/>
  <sheetViews>
    <sheetView showGridLines="0" zoomScale="90" zoomScaleNormal="90" workbookViewId="0">
      <selection activeCell="A46" sqref="A46"/>
    </sheetView>
  </sheetViews>
  <sheetFormatPr defaultColWidth="9.109375" defaultRowHeight="14.4" x14ac:dyDescent="0.3"/>
  <cols>
    <col min="1" max="3" width="3.6640625" style="7" customWidth="1"/>
    <col min="4" max="4" width="34.33203125" style="7" bestFit="1" customWidth="1"/>
    <col min="5" max="5" width="9" style="7" customWidth="1"/>
    <col min="6" max="6" width="6.6640625" style="7" customWidth="1"/>
    <col min="7" max="7" width="9.109375" style="7"/>
    <col min="8" max="8" width="9.109375" style="7" bestFit="1" customWidth="1"/>
    <col min="9" max="16384" width="9.109375" style="7"/>
  </cols>
  <sheetData>
    <row r="1" spans="1:15" x14ac:dyDescent="0.3">
      <c r="A1" s="7" t="s">
        <v>40</v>
      </c>
      <c r="O1" s="7" t="str">
        <f>A1&amp;": "&amp;A2</f>
        <v>Single Family: Retrofit</v>
      </c>
    </row>
    <row r="2" spans="1:15" x14ac:dyDescent="0.3">
      <c r="A2" s="7" t="s">
        <v>3</v>
      </c>
    </row>
    <row r="3" spans="1:15" x14ac:dyDescent="0.3">
      <c r="A3" s="7" t="s">
        <v>26</v>
      </c>
    </row>
    <row r="4" spans="1:15" x14ac:dyDescent="0.3">
      <c r="A4" s="59">
        <v>12</v>
      </c>
      <c r="B4" s="59"/>
      <c r="C4" s="59"/>
    </row>
    <row r="5" spans="1:15" x14ac:dyDescent="0.3">
      <c r="F5" s="5"/>
      <c r="G5" s="8"/>
      <c r="H5" s="9"/>
    </row>
    <row r="6" spans="1:15" x14ac:dyDescent="0.3">
      <c r="B6" s="7" t="s">
        <v>30</v>
      </c>
      <c r="F6" s="5"/>
      <c r="G6" s="8"/>
      <c r="H6" s="9"/>
    </row>
    <row r="7" spans="1:15" x14ac:dyDescent="0.3">
      <c r="C7" s="7" t="s">
        <v>45</v>
      </c>
      <c r="F7" s="5"/>
      <c r="G7" s="8"/>
      <c r="H7" s="9"/>
    </row>
    <row r="8" spans="1:15" x14ac:dyDescent="0.3">
      <c r="D8" s="7" t="s">
        <v>31</v>
      </c>
      <c r="E8" s="7">
        <v>2</v>
      </c>
      <c r="F8" s="5" t="s">
        <v>32</v>
      </c>
      <c r="G8" s="8">
        <f>VLOOKUP($A$4,zone_lu,4)</f>
        <v>58.866228829999997</v>
      </c>
      <c r="H8" s="10">
        <f>E8*G8</f>
        <v>117.73245765999999</v>
      </c>
    </row>
    <row r="9" spans="1:15" x14ac:dyDescent="0.3">
      <c r="D9" s="7" t="s">
        <v>33</v>
      </c>
      <c r="E9" s="7">
        <v>1</v>
      </c>
      <c r="F9" s="5" t="s">
        <v>34</v>
      </c>
      <c r="G9" s="8">
        <v>50</v>
      </c>
      <c r="H9" s="10">
        <f t="shared" ref="H9" si="0">E9*G9</f>
        <v>50</v>
      </c>
    </row>
    <row r="10" spans="1:15" x14ac:dyDescent="0.3">
      <c r="E10" s="11"/>
      <c r="F10" s="12"/>
      <c r="G10" s="13"/>
      <c r="H10" s="14">
        <f>SUBTOTAL(9,H6:H9)</f>
        <v>167.73245765999999</v>
      </c>
    </row>
    <row r="11" spans="1:15" x14ac:dyDescent="0.3">
      <c r="F11" s="5"/>
      <c r="G11" s="8"/>
      <c r="H11" s="10">
        <f t="shared" ref="H11:H26" si="1">E11*G11</f>
        <v>0</v>
      </c>
    </row>
    <row r="12" spans="1:15" x14ac:dyDescent="0.3">
      <c r="B12" s="7" t="s">
        <v>35</v>
      </c>
      <c r="F12" s="5"/>
      <c r="G12" s="8"/>
      <c r="H12" s="10">
        <f t="shared" si="1"/>
        <v>0</v>
      </c>
    </row>
    <row r="13" spans="1:15" x14ac:dyDescent="0.3">
      <c r="C13" s="7" t="s">
        <v>44</v>
      </c>
      <c r="F13" s="5"/>
      <c r="G13" s="8"/>
      <c r="H13" s="10">
        <f t="shared" si="1"/>
        <v>0</v>
      </c>
    </row>
    <row r="14" spans="1:15" x14ac:dyDescent="0.3">
      <c r="D14" s="7" t="s">
        <v>60</v>
      </c>
      <c r="E14" s="7">
        <v>1</v>
      </c>
      <c r="F14" s="5" t="s">
        <v>36</v>
      </c>
      <c r="G14" s="8">
        <v>1500</v>
      </c>
      <c r="H14" s="10">
        <f t="shared" si="1"/>
        <v>1500</v>
      </c>
    </row>
    <row r="15" spans="1:15" x14ac:dyDescent="0.3">
      <c r="D15" s="3" t="s">
        <v>47</v>
      </c>
      <c r="F15" s="5"/>
      <c r="G15" s="8"/>
      <c r="H15" s="10">
        <f t="shared" si="1"/>
        <v>0</v>
      </c>
    </row>
    <row r="16" spans="1:15" x14ac:dyDescent="0.3">
      <c r="D16" s="1" t="s">
        <v>37</v>
      </c>
      <c r="E16" s="7">
        <v>1</v>
      </c>
      <c r="F16" s="5" t="s">
        <v>34</v>
      </c>
      <c r="G16" s="8">
        <v>250</v>
      </c>
      <c r="H16" s="10">
        <f t="shared" si="1"/>
        <v>250</v>
      </c>
    </row>
    <row r="17" spans="1:9" x14ac:dyDescent="0.3">
      <c r="D17" s="7" t="s">
        <v>31</v>
      </c>
      <c r="E17" s="7">
        <v>2</v>
      </c>
      <c r="F17" s="5" t="s">
        <v>32</v>
      </c>
      <c r="G17" s="8">
        <f>VLOOKUP($A$4,zone_lu,4)</f>
        <v>58.866228829999997</v>
      </c>
      <c r="H17" s="10">
        <f t="shared" si="1"/>
        <v>117.73245765999999</v>
      </c>
    </row>
    <row r="18" spans="1:9" x14ac:dyDescent="0.3">
      <c r="C18" t="s">
        <v>74</v>
      </c>
      <c r="F18" s="5"/>
      <c r="G18" s="8"/>
      <c r="H18" s="10">
        <f t="shared" si="1"/>
        <v>0</v>
      </c>
    </row>
    <row r="19" spans="1:9" x14ac:dyDescent="0.3">
      <c r="D19" t="s">
        <v>75</v>
      </c>
      <c r="E19" s="25">
        <v>1</v>
      </c>
      <c r="F19" s="26" t="s">
        <v>36</v>
      </c>
      <c r="G19" s="27">
        <v>125</v>
      </c>
      <c r="H19" s="28">
        <f t="shared" si="1"/>
        <v>125</v>
      </c>
      <c r="I19" s="29"/>
    </row>
    <row r="20" spans="1:9" x14ac:dyDescent="0.3">
      <c r="D20" t="s">
        <v>76</v>
      </c>
      <c r="E20" s="29"/>
      <c r="F20" s="26"/>
      <c r="G20" s="30"/>
      <c r="H20" s="31" t="s">
        <v>58</v>
      </c>
      <c r="I20" s="29"/>
    </row>
    <row r="21" spans="1:9" x14ac:dyDescent="0.3">
      <c r="D21" t="s">
        <v>77</v>
      </c>
      <c r="E21" s="29"/>
      <c r="F21" s="26"/>
      <c r="G21" s="30"/>
      <c r="H21" s="31" t="s">
        <v>58</v>
      </c>
      <c r="I21" s="29"/>
    </row>
    <row r="22" spans="1:9" x14ac:dyDescent="0.3">
      <c r="D22" t="s">
        <v>31</v>
      </c>
      <c r="E22" s="29">
        <v>2</v>
      </c>
      <c r="F22" s="26" t="s">
        <v>32</v>
      </c>
      <c r="G22" s="30">
        <f>VLOOKUP($A$4,zone_lu,4)</f>
        <v>58.866228829999997</v>
      </c>
      <c r="H22" s="32">
        <f t="shared" si="1"/>
        <v>117.73245765999999</v>
      </c>
      <c r="I22" s="29"/>
    </row>
    <row r="23" spans="1:9" x14ac:dyDescent="0.3">
      <c r="E23" s="11"/>
      <c r="F23" s="12"/>
      <c r="G23" s="13"/>
      <c r="H23" s="14">
        <f>SUBTOTAL(9,H12:H22)</f>
        <v>2110.4649153199998</v>
      </c>
    </row>
    <row r="24" spans="1:9" x14ac:dyDescent="0.3">
      <c r="E24" s="15"/>
      <c r="F24" s="16"/>
      <c r="G24" s="17"/>
      <c r="H24" s="18"/>
    </row>
    <row r="25" spans="1:9" x14ac:dyDescent="0.3">
      <c r="C25" s="7" t="s">
        <v>38</v>
      </c>
      <c r="E25" s="15"/>
      <c r="F25" s="16"/>
      <c r="G25" s="17"/>
      <c r="H25" s="18">
        <f>SUBTOTAL(9,H6:H24)</f>
        <v>2278.1973729799997</v>
      </c>
    </row>
    <row r="26" spans="1:9" x14ac:dyDescent="0.3">
      <c r="F26" s="5"/>
      <c r="G26" s="8"/>
      <c r="H26" s="10">
        <f t="shared" si="1"/>
        <v>0</v>
      </c>
    </row>
    <row r="27" spans="1:9" x14ac:dyDescent="0.3">
      <c r="B27" s="7" t="s">
        <v>62</v>
      </c>
      <c r="E27" s="19">
        <f>VLOOKUP($A$4,zone_lu,8)</f>
        <v>0.18</v>
      </c>
      <c r="F27" s="5"/>
      <c r="G27" s="8"/>
      <c r="H27" s="10">
        <f>ROUND(H25*E27,0)</f>
        <v>410</v>
      </c>
    </row>
    <row r="28" spans="1:9" x14ac:dyDescent="0.3">
      <c r="F28" s="5"/>
      <c r="G28" s="8"/>
      <c r="H28" s="10">
        <f t="shared" ref="H28:H30" si="2">E28*G28</f>
        <v>0</v>
      </c>
    </row>
    <row r="29" spans="1:9" ht="15" thickBot="1" x14ac:dyDescent="0.35">
      <c r="B29" s="20" t="s">
        <v>39</v>
      </c>
      <c r="C29" s="20"/>
      <c r="D29" s="20"/>
      <c r="E29" s="20"/>
      <c r="F29" s="6"/>
      <c r="G29" s="21"/>
      <c r="H29" s="22">
        <f>SUBTOTAL(9,H6:H28)</f>
        <v>2688.1973729799997</v>
      </c>
    </row>
    <row r="30" spans="1:9" ht="15" thickTop="1" x14ac:dyDescent="0.3">
      <c r="E30" s="19"/>
      <c r="F30" s="5"/>
      <c r="G30" s="8"/>
      <c r="H30" s="10">
        <f t="shared" si="2"/>
        <v>0</v>
      </c>
    </row>
    <row r="31" spans="1:9" x14ac:dyDescent="0.3">
      <c r="A31" s="15"/>
      <c r="B31" s="15"/>
      <c r="C31" s="15"/>
      <c r="D31" s="15"/>
      <c r="E31" s="23"/>
      <c r="F31" s="16"/>
      <c r="G31" s="17"/>
      <c r="H31" s="18"/>
      <c r="I31" s="15"/>
    </row>
    <row r="32" spans="1:9" x14ac:dyDescent="0.3">
      <c r="A32" s="15"/>
      <c r="B32" s="15"/>
      <c r="C32" s="15"/>
      <c r="D32" s="15"/>
      <c r="E32" s="23"/>
      <c r="F32" s="16"/>
      <c r="G32" s="17"/>
      <c r="H32" s="18"/>
      <c r="I32" s="15"/>
    </row>
    <row r="33" spans="1:9" x14ac:dyDescent="0.3">
      <c r="A33" s="15"/>
      <c r="B33" s="15"/>
      <c r="C33" s="15"/>
      <c r="D33" s="15"/>
      <c r="E33" s="23"/>
      <c r="F33" s="16"/>
      <c r="G33" s="17"/>
      <c r="H33" s="18"/>
      <c r="I33" s="15"/>
    </row>
    <row r="34" spans="1:9" x14ac:dyDescent="0.3">
      <c r="A34" s="15"/>
      <c r="B34" s="15"/>
      <c r="C34" s="15"/>
      <c r="D34" s="15"/>
      <c r="E34" s="15"/>
      <c r="F34" s="15"/>
      <c r="G34" s="15"/>
      <c r="H34" s="15"/>
      <c r="I34" s="15"/>
    </row>
    <row r="35" spans="1:9" x14ac:dyDescent="0.3">
      <c r="A35" s="15"/>
      <c r="B35" s="15"/>
      <c r="C35" s="15"/>
      <c r="D35" s="15"/>
      <c r="E35" s="15"/>
      <c r="F35" s="15"/>
      <c r="G35" s="15"/>
      <c r="H35" s="18"/>
      <c r="I35" s="15"/>
    </row>
    <row r="36" spans="1:9" x14ac:dyDescent="0.3">
      <c r="A36" s="15"/>
      <c r="B36" s="15"/>
      <c r="C36" s="15"/>
      <c r="D36" s="15"/>
      <c r="E36" s="15"/>
      <c r="F36" s="15"/>
      <c r="G36" s="15"/>
      <c r="H36" s="15"/>
      <c r="I36" s="15"/>
    </row>
  </sheetData>
  <mergeCells count="1">
    <mergeCell ref="A4:C4"/>
  </mergeCells>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codeName="Sheet63"/>
  <dimension ref="A1:O36"/>
  <sheetViews>
    <sheetView showGridLines="0" zoomScale="90" zoomScaleNormal="90" workbookViewId="0">
      <selection activeCell="A46" sqref="A46"/>
    </sheetView>
  </sheetViews>
  <sheetFormatPr defaultColWidth="9.109375" defaultRowHeight="14.4" x14ac:dyDescent="0.3"/>
  <cols>
    <col min="1" max="3" width="3.6640625" style="7" customWidth="1"/>
    <col min="4" max="4" width="34.33203125" style="7" bestFit="1" customWidth="1"/>
    <col min="5" max="5" width="9" style="7" customWidth="1"/>
    <col min="6" max="6" width="6.6640625" style="7" customWidth="1"/>
    <col min="7" max="7" width="9.109375" style="7"/>
    <col min="8" max="8" width="9.109375" style="7" bestFit="1" customWidth="1"/>
    <col min="9" max="16384" width="9.109375" style="7"/>
  </cols>
  <sheetData>
    <row r="1" spans="1:15" x14ac:dyDescent="0.3">
      <c r="A1" s="7" t="s">
        <v>40</v>
      </c>
      <c r="O1" s="7" t="str">
        <f>A1&amp;": "&amp;A2</f>
        <v>Single Family: Retrofit</v>
      </c>
    </row>
    <row r="2" spans="1:15" x14ac:dyDescent="0.3">
      <c r="A2" s="7" t="s">
        <v>3</v>
      </c>
    </row>
    <row r="3" spans="1:15" x14ac:dyDescent="0.3">
      <c r="A3" s="7" t="s">
        <v>26</v>
      </c>
    </row>
    <row r="4" spans="1:15" x14ac:dyDescent="0.3">
      <c r="A4" s="59">
        <v>12</v>
      </c>
      <c r="B4" s="59"/>
      <c r="C4" s="59"/>
    </row>
    <row r="5" spans="1:15" x14ac:dyDescent="0.3">
      <c r="F5" s="5"/>
      <c r="G5" s="8"/>
      <c r="H5" s="9"/>
    </row>
    <row r="6" spans="1:15" x14ac:dyDescent="0.3">
      <c r="B6" s="7" t="s">
        <v>30</v>
      </c>
      <c r="F6" s="5"/>
      <c r="G6" s="8"/>
      <c r="H6" s="9"/>
    </row>
    <row r="7" spans="1:15" x14ac:dyDescent="0.3">
      <c r="C7" s="7" t="s">
        <v>45</v>
      </c>
      <c r="F7" s="5"/>
      <c r="G7" s="8"/>
      <c r="H7" s="9"/>
    </row>
    <row r="8" spans="1:15" x14ac:dyDescent="0.3">
      <c r="D8" s="7" t="s">
        <v>31</v>
      </c>
      <c r="E8" s="7">
        <v>2</v>
      </c>
      <c r="F8" s="5" t="s">
        <v>32</v>
      </c>
      <c r="G8" s="8">
        <f>VLOOKUP($A$4,zone_lu,4)</f>
        <v>58.866228829999997</v>
      </c>
      <c r="H8" s="10">
        <f>E8*G8</f>
        <v>117.73245765999999</v>
      </c>
    </row>
    <row r="9" spans="1:15" x14ac:dyDescent="0.3">
      <c r="D9" s="7" t="s">
        <v>33</v>
      </c>
      <c r="E9" s="7">
        <v>1</v>
      </c>
      <c r="F9" s="5" t="s">
        <v>34</v>
      </c>
      <c r="G9" s="8">
        <v>50</v>
      </c>
      <c r="H9" s="10">
        <f t="shared" ref="H9" si="0">E9*G9</f>
        <v>50</v>
      </c>
    </row>
    <row r="10" spans="1:15" x14ac:dyDescent="0.3">
      <c r="E10" s="11"/>
      <c r="F10" s="12"/>
      <c r="G10" s="13"/>
      <c r="H10" s="14">
        <f>SUBTOTAL(9,H6:H9)</f>
        <v>167.73245765999999</v>
      </c>
    </row>
    <row r="11" spans="1:15" x14ac:dyDescent="0.3">
      <c r="F11" s="5"/>
      <c r="G11" s="8"/>
      <c r="H11" s="10">
        <f t="shared" ref="H11:H26" si="1">E11*G11</f>
        <v>0</v>
      </c>
    </row>
    <row r="12" spans="1:15" x14ac:dyDescent="0.3">
      <c r="B12" s="7" t="s">
        <v>35</v>
      </c>
      <c r="F12" s="5"/>
      <c r="G12" s="8"/>
      <c r="H12" s="10">
        <f t="shared" si="1"/>
        <v>0</v>
      </c>
    </row>
    <row r="13" spans="1:15" x14ac:dyDescent="0.3">
      <c r="C13" s="7" t="s">
        <v>44</v>
      </c>
      <c r="F13" s="5"/>
      <c r="G13" s="8"/>
      <c r="H13" s="10">
        <f t="shared" si="1"/>
        <v>0</v>
      </c>
    </row>
    <row r="14" spans="1:15" x14ac:dyDescent="0.3">
      <c r="D14" s="7" t="s">
        <v>60</v>
      </c>
      <c r="E14" s="7">
        <v>1</v>
      </c>
      <c r="F14" s="5" t="s">
        <v>36</v>
      </c>
      <c r="G14" s="8">
        <v>800</v>
      </c>
      <c r="H14" s="10">
        <f t="shared" si="1"/>
        <v>800</v>
      </c>
    </row>
    <row r="15" spans="1:15" x14ac:dyDescent="0.3">
      <c r="D15" s="3" t="s">
        <v>48</v>
      </c>
      <c r="F15" s="5"/>
      <c r="G15" s="8"/>
      <c r="H15" s="10">
        <f t="shared" si="1"/>
        <v>0</v>
      </c>
    </row>
    <row r="16" spans="1:15" x14ac:dyDescent="0.3">
      <c r="D16" s="1" t="s">
        <v>37</v>
      </c>
      <c r="E16" s="7">
        <v>1</v>
      </c>
      <c r="F16" s="5" t="s">
        <v>34</v>
      </c>
      <c r="G16" s="8">
        <v>250</v>
      </c>
      <c r="H16" s="10">
        <f t="shared" si="1"/>
        <v>250</v>
      </c>
    </row>
    <row r="17" spans="1:9" x14ac:dyDescent="0.3">
      <c r="D17" s="7" t="s">
        <v>31</v>
      </c>
      <c r="E17" s="7">
        <v>2</v>
      </c>
      <c r="F17" s="5" t="s">
        <v>32</v>
      </c>
      <c r="G17" s="8">
        <f>VLOOKUP($A$4,zone_lu,4)</f>
        <v>58.866228829999997</v>
      </c>
      <c r="H17" s="10">
        <f t="shared" si="1"/>
        <v>117.73245765999999</v>
      </c>
    </row>
    <row r="18" spans="1:9" x14ac:dyDescent="0.3">
      <c r="C18" t="s">
        <v>74</v>
      </c>
      <c r="F18" s="5"/>
      <c r="G18" s="8"/>
      <c r="H18" s="10">
        <f t="shared" si="1"/>
        <v>0</v>
      </c>
    </row>
    <row r="19" spans="1:9" x14ac:dyDescent="0.3">
      <c r="D19" t="s">
        <v>75</v>
      </c>
      <c r="E19" s="25">
        <v>1</v>
      </c>
      <c r="F19" s="26" t="s">
        <v>36</v>
      </c>
      <c r="G19" s="27">
        <v>125</v>
      </c>
      <c r="H19" s="28">
        <f t="shared" si="1"/>
        <v>125</v>
      </c>
      <c r="I19" s="29"/>
    </row>
    <row r="20" spans="1:9" x14ac:dyDescent="0.3">
      <c r="D20" t="s">
        <v>76</v>
      </c>
      <c r="E20" s="29"/>
      <c r="F20" s="26"/>
      <c r="G20" s="30"/>
      <c r="H20" s="31" t="s">
        <v>58</v>
      </c>
      <c r="I20" s="29"/>
    </row>
    <row r="21" spans="1:9" x14ac:dyDescent="0.3">
      <c r="D21" t="s">
        <v>77</v>
      </c>
      <c r="E21" s="29"/>
      <c r="F21" s="26"/>
      <c r="G21" s="30"/>
      <c r="H21" s="31" t="s">
        <v>58</v>
      </c>
      <c r="I21" s="29"/>
    </row>
    <row r="22" spans="1:9" x14ac:dyDescent="0.3">
      <c r="D22" t="s">
        <v>31</v>
      </c>
      <c r="E22" s="29">
        <v>2</v>
      </c>
      <c r="F22" s="26" t="s">
        <v>32</v>
      </c>
      <c r="G22" s="30">
        <f>VLOOKUP($A$4,zone_lu,4)</f>
        <v>58.866228829999997</v>
      </c>
      <c r="H22" s="32">
        <f t="shared" si="1"/>
        <v>117.73245765999999</v>
      </c>
      <c r="I22" s="29"/>
    </row>
    <row r="23" spans="1:9" x14ac:dyDescent="0.3">
      <c r="E23" s="11"/>
      <c r="F23" s="12"/>
      <c r="G23" s="13"/>
      <c r="H23" s="14">
        <f>SUBTOTAL(9,H12:H22)</f>
        <v>1410.4649153199998</v>
      </c>
    </row>
    <row r="24" spans="1:9" x14ac:dyDescent="0.3">
      <c r="E24" s="15"/>
      <c r="F24" s="16"/>
      <c r="G24" s="17"/>
      <c r="H24" s="18"/>
    </row>
    <row r="25" spans="1:9" x14ac:dyDescent="0.3">
      <c r="C25" s="7" t="s">
        <v>38</v>
      </c>
      <c r="E25" s="15"/>
      <c r="F25" s="16"/>
      <c r="G25" s="17"/>
      <c r="H25" s="18">
        <f>SUBTOTAL(9,H6:H24)</f>
        <v>1578.1973729799997</v>
      </c>
    </row>
    <row r="26" spans="1:9" x14ac:dyDescent="0.3">
      <c r="F26" s="5"/>
      <c r="G26" s="8"/>
      <c r="H26" s="10">
        <f t="shared" si="1"/>
        <v>0</v>
      </c>
    </row>
    <row r="27" spans="1:9" x14ac:dyDescent="0.3">
      <c r="B27" s="7" t="s">
        <v>62</v>
      </c>
      <c r="E27" s="19">
        <f>VLOOKUP($A$4,zone_lu,8)</f>
        <v>0.18</v>
      </c>
      <c r="F27" s="5"/>
      <c r="G27" s="8"/>
      <c r="H27" s="10">
        <f>ROUND(H25*E27,0)</f>
        <v>284</v>
      </c>
    </row>
    <row r="28" spans="1:9" x14ac:dyDescent="0.3">
      <c r="F28" s="5"/>
      <c r="G28" s="8"/>
      <c r="H28" s="10">
        <f t="shared" ref="H28:H30" si="2">E28*G28</f>
        <v>0</v>
      </c>
    </row>
    <row r="29" spans="1:9" ht="15" thickBot="1" x14ac:dyDescent="0.35">
      <c r="B29" s="20" t="s">
        <v>39</v>
      </c>
      <c r="C29" s="20"/>
      <c r="D29" s="20"/>
      <c r="E29" s="20"/>
      <c r="F29" s="6"/>
      <c r="G29" s="21"/>
      <c r="H29" s="22">
        <f>SUBTOTAL(9,H6:H28)</f>
        <v>1862.1973729799997</v>
      </c>
    </row>
    <row r="30" spans="1:9" ht="15" thickTop="1" x14ac:dyDescent="0.3">
      <c r="E30" s="19"/>
      <c r="F30" s="5"/>
      <c r="G30" s="8"/>
      <c r="H30" s="10">
        <f t="shared" si="2"/>
        <v>0</v>
      </c>
    </row>
    <row r="31" spans="1:9" x14ac:dyDescent="0.3">
      <c r="A31" s="15"/>
      <c r="B31" s="15"/>
      <c r="C31" s="15"/>
      <c r="D31" s="15"/>
      <c r="E31" s="23"/>
      <c r="F31" s="16"/>
      <c r="G31" s="17"/>
      <c r="H31" s="18"/>
      <c r="I31" s="15"/>
    </row>
    <row r="32" spans="1:9" x14ac:dyDescent="0.3">
      <c r="A32" s="15"/>
      <c r="B32" s="15"/>
      <c r="C32" s="15"/>
      <c r="D32" s="15"/>
      <c r="E32" s="23"/>
      <c r="F32" s="16"/>
      <c r="G32" s="17"/>
      <c r="H32" s="18"/>
      <c r="I32" s="15"/>
    </row>
    <row r="33" spans="1:9" x14ac:dyDescent="0.3">
      <c r="A33" s="15"/>
      <c r="B33" s="15"/>
      <c r="C33" s="15"/>
      <c r="D33" s="15"/>
      <c r="E33" s="23"/>
      <c r="F33" s="16"/>
      <c r="G33" s="17"/>
      <c r="H33" s="18"/>
      <c r="I33" s="15"/>
    </row>
    <row r="34" spans="1:9" x14ac:dyDescent="0.3">
      <c r="A34" s="15"/>
      <c r="B34" s="15"/>
      <c r="C34" s="15"/>
      <c r="D34" s="15"/>
      <c r="E34" s="15"/>
      <c r="F34" s="15"/>
      <c r="G34" s="15"/>
      <c r="H34" s="15"/>
      <c r="I34" s="15"/>
    </row>
    <row r="35" spans="1:9" x14ac:dyDescent="0.3">
      <c r="A35" s="15"/>
      <c r="B35" s="15"/>
      <c r="C35" s="15"/>
      <c r="D35" s="15"/>
      <c r="E35" s="15"/>
      <c r="F35" s="15"/>
      <c r="G35" s="15"/>
      <c r="H35" s="18"/>
      <c r="I35" s="15"/>
    </row>
    <row r="36" spans="1:9" x14ac:dyDescent="0.3">
      <c r="A36" s="15"/>
      <c r="B36" s="15"/>
      <c r="C36" s="15"/>
      <c r="D36" s="15"/>
      <c r="E36" s="15"/>
      <c r="F36" s="15"/>
      <c r="G36" s="15"/>
      <c r="H36" s="15"/>
      <c r="I36" s="15"/>
    </row>
  </sheetData>
  <mergeCells count="1">
    <mergeCell ref="A4:C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0"/>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3</v>
      </c>
      <c r="B4" s="58"/>
      <c r="C4" s="58"/>
    </row>
    <row r="5" spans="1:15" x14ac:dyDescent="0.3">
      <c r="F5" s="26"/>
      <c r="G5" s="30"/>
      <c r="H5" s="33"/>
    </row>
    <row r="6" spans="1:15" x14ac:dyDescent="0.3">
      <c r="B6" s="29" t="s">
        <v>30</v>
      </c>
      <c r="F6" s="26"/>
      <c r="G6" s="30"/>
      <c r="H6" s="33"/>
    </row>
    <row r="7" spans="1:15" x14ac:dyDescent="0.3">
      <c r="C7" s="29" t="s">
        <v>41</v>
      </c>
      <c r="F7" s="26"/>
      <c r="G7" s="30"/>
      <c r="H7" s="33"/>
    </row>
    <row r="8" spans="1:15" x14ac:dyDescent="0.3">
      <c r="D8" s="29" t="s">
        <v>31</v>
      </c>
      <c r="E8" s="29">
        <v>2</v>
      </c>
      <c r="F8" s="26" t="s">
        <v>32</v>
      </c>
      <c r="G8" s="30">
        <f>VLOOKUP($A$4,zone_lu,4)</f>
        <v>58.866228829999997</v>
      </c>
      <c r="H8" s="32">
        <f>E8*G8</f>
        <v>117.73245765999999</v>
      </c>
    </row>
    <row r="9" spans="1:15" x14ac:dyDescent="0.3">
      <c r="D9" s="29" t="s">
        <v>33</v>
      </c>
      <c r="E9" s="29">
        <v>1</v>
      </c>
      <c r="F9" s="26" t="s">
        <v>34</v>
      </c>
      <c r="G9" s="30">
        <v>50</v>
      </c>
      <c r="H9" s="32">
        <f t="shared" ref="H9" si="0">E9*G9</f>
        <v>50</v>
      </c>
    </row>
    <row r="10" spans="1:15" x14ac:dyDescent="0.3">
      <c r="E10" s="34"/>
      <c r="F10" s="35"/>
      <c r="G10" s="36"/>
      <c r="H10" s="37">
        <f>SUBTOTAL(9,H6:H9)</f>
        <v>167.73245765999999</v>
      </c>
    </row>
    <row r="11" spans="1:15" x14ac:dyDescent="0.3">
      <c r="F11" s="26"/>
      <c r="G11" s="30"/>
      <c r="H11" s="32">
        <f t="shared" ref="H11:H26" si="1">E11*G11</f>
        <v>0</v>
      </c>
    </row>
    <row r="12" spans="1:15" x14ac:dyDescent="0.3">
      <c r="B12" s="29" t="s">
        <v>35</v>
      </c>
      <c r="F12" s="26"/>
      <c r="G12" s="30"/>
      <c r="H12" s="32">
        <f t="shared" si="1"/>
        <v>0</v>
      </c>
    </row>
    <row r="13" spans="1:15" x14ac:dyDescent="0.3">
      <c r="C13" s="29" t="s">
        <v>63</v>
      </c>
      <c r="F13" s="26"/>
      <c r="G13" s="30"/>
      <c r="H13" s="32">
        <f t="shared" si="1"/>
        <v>0</v>
      </c>
    </row>
    <row r="14" spans="1:15" x14ac:dyDescent="0.3">
      <c r="D14" s="29" t="s">
        <v>59</v>
      </c>
      <c r="E14" s="29">
        <v>1</v>
      </c>
      <c r="F14" s="26" t="s">
        <v>36</v>
      </c>
      <c r="G14" s="30">
        <v>1100</v>
      </c>
      <c r="H14" s="32">
        <f t="shared" si="1"/>
        <v>1100</v>
      </c>
    </row>
    <row r="15" spans="1:15" x14ac:dyDescent="0.3">
      <c r="D15" s="4" t="s">
        <v>43</v>
      </c>
      <c r="F15" s="26"/>
      <c r="G15" s="30"/>
      <c r="H15" s="32">
        <f t="shared" si="1"/>
        <v>0</v>
      </c>
    </row>
    <row r="16" spans="1:15" x14ac:dyDescent="0.3">
      <c r="D16" s="38" t="s">
        <v>64</v>
      </c>
      <c r="E16" s="29">
        <v>1</v>
      </c>
      <c r="F16" s="26" t="s">
        <v>34</v>
      </c>
      <c r="G16" s="30">
        <v>100</v>
      </c>
      <c r="H16" s="32">
        <f t="shared" si="1"/>
        <v>100</v>
      </c>
    </row>
    <row r="17" spans="1:9" x14ac:dyDescent="0.3">
      <c r="D17" s="29" t="s">
        <v>31</v>
      </c>
      <c r="E17" s="29">
        <v>2</v>
      </c>
      <c r="F17" s="26" t="s">
        <v>32</v>
      </c>
      <c r="G17" s="30">
        <f>VLOOKUP($A$4,zone_lu,4)</f>
        <v>58.866228829999997</v>
      </c>
      <c r="H17" s="32">
        <f t="shared" si="1"/>
        <v>117.73245765999999</v>
      </c>
    </row>
    <row r="18" spans="1:9" x14ac:dyDescent="0.3">
      <c r="C18" s="25" t="s">
        <v>74</v>
      </c>
      <c r="F18" s="26"/>
      <c r="G18" s="30"/>
      <c r="H18" s="32">
        <f t="shared" si="1"/>
        <v>0</v>
      </c>
    </row>
    <row r="19" spans="1:9" x14ac:dyDescent="0.3">
      <c r="D19" s="25" t="s">
        <v>75</v>
      </c>
      <c r="E19" s="25">
        <v>1</v>
      </c>
      <c r="F19" s="26" t="s">
        <v>36</v>
      </c>
      <c r="G19" s="27">
        <v>125</v>
      </c>
      <c r="H19" s="28">
        <f t="shared" si="1"/>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1"/>
        <v>117.73245765999999</v>
      </c>
    </row>
    <row r="23" spans="1:9" x14ac:dyDescent="0.3">
      <c r="E23" s="34"/>
      <c r="F23" s="35"/>
      <c r="G23" s="36"/>
      <c r="H23" s="37">
        <f>SUBTOTAL(9,H12:H22)</f>
        <v>1560.4649153199998</v>
      </c>
    </row>
    <row r="24" spans="1:9" x14ac:dyDescent="0.3">
      <c r="E24" s="39"/>
      <c r="F24" s="40"/>
      <c r="G24" s="41"/>
      <c r="H24" s="42"/>
    </row>
    <row r="25" spans="1:9" x14ac:dyDescent="0.3">
      <c r="C25" s="29" t="s">
        <v>38</v>
      </c>
      <c r="E25" s="39"/>
      <c r="F25" s="40"/>
      <c r="G25" s="41"/>
      <c r="H25" s="42">
        <f>SUBTOTAL(9,H6:H24)</f>
        <v>1728.1973729799997</v>
      </c>
    </row>
    <row r="26" spans="1:9" x14ac:dyDescent="0.3">
      <c r="F26" s="26"/>
      <c r="G26" s="30"/>
      <c r="H26" s="32">
        <f t="shared" si="1"/>
        <v>0</v>
      </c>
    </row>
    <row r="27" spans="1:9" x14ac:dyDescent="0.3">
      <c r="B27" s="29" t="s">
        <v>62</v>
      </c>
      <c r="E27" s="43">
        <f>VLOOKUP($A$4,zone_lu,8)</f>
        <v>0.18</v>
      </c>
      <c r="F27" s="26"/>
      <c r="G27" s="30"/>
      <c r="H27" s="32">
        <f>ROUND(H25*E27,0)</f>
        <v>311</v>
      </c>
    </row>
    <row r="28" spans="1:9" x14ac:dyDescent="0.3">
      <c r="F28" s="26"/>
      <c r="G28" s="30"/>
      <c r="H28" s="32">
        <f t="shared" ref="H28:H30" si="2">E28*G28</f>
        <v>0</v>
      </c>
    </row>
    <row r="29" spans="1:9" ht="15" thickBot="1" x14ac:dyDescent="0.35">
      <c r="B29" s="44" t="s">
        <v>39</v>
      </c>
      <c r="C29" s="44"/>
      <c r="D29" s="44"/>
      <c r="E29" s="44"/>
      <c r="F29" s="45"/>
      <c r="G29" s="46"/>
      <c r="H29" s="47">
        <f>SUBTOTAL(9,H6:H28)</f>
        <v>2039.1973729799997</v>
      </c>
    </row>
    <row r="30" spans="1:9" ht="15" thickTop="1" x14ac:dyDescent="0.3">
      <c r="E30" s="43"/>
      <c r="F30" s="26"/>
      <c r="G30" s="30"/>
      <c r="H30" s="32">
        <f t="shared" si="2"/>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1"/>
  <dimension ref="A1:O36"/>
  <sheetViews>
    <sheetView showGridLines="0" zoomScale="90" zoomScaleNormal="90" workbookViewId="0">
      <selection activeCell="A46" sqref="A46"/>
    </sheetView>
  </sheetViews>
  <sheetFormatPr defaultColWidth="9.109375" defaultRowHeight="14.4" x14ac:dyDescent="0.3"/>
  <cols>
    <col min="1" max="3" width="3.6640625" style="29" customWidth="1"/>
    <col min="4" max="4" width="34.33203125" style="29" bestFit="1" customWidth="1"/>
    <col min="5" max="5" width="9" style="29" customWidth="1"/>
    <col min="6" max="6" width="6.6640625" style="29" customWidth="1"/>
    <col min="7" max="7" width="9.109375" style="29"/>
    <col min="8" max="8" width="9.109375" style="29" bestFit="1" customWidth="1"/>
    <col min="9" max="16384" width="9.109375" style="29"/>
  </cols>
  <sheetData>
    <row r="1" spans="1:15" x14ac:dyDescent="0.3">
      <c r="A1" s="29" t="s">
        <v>40</v>
      </c>
      <c r="O1" s="29" t="str">
        <f>A1&amp;": "&amp;A2</f>
        <v>Single Family: New Construction</v>
      </c>
    </row>
    <row r="2" spans="1:15" x14ac:dyDescent="0.3">
      <c r="A2" s="29" t="s">
        <v>4</v>
      </c>
    </row>
    <row r="3" spans="1:15" x14ac:dyDescent="0.3">
      <c r="A3" s="29" t="s">
        <v>27</v>
      </c>
    </row>
    <row r="4" spans="1:15" x14ac:dyDescent="0.3">
      <c r="A4" s="58">
        <v>3</v>
      </c>
      <c r="B4" s="58"/>
      <c r="C4" s="58"/>
    </row>
    <row r="5" spans="1:15" x14ac:dyDescent="0.3">
      <c r="F5" s="26"/>
      <c r="G5" s="30"/>
      <c r="H5" s="33"/>
    </row>
    <row r="6" spans="1:15" x14ac:dyDescent="0.3">
      <c r="B6" s="29" t="s">
        <v>30</v>
      </c>
      <c r="F6" s="26"/>
      <c r="G6" s="30"/>
      <c r="H6" s="33"/>
    </row>
    <row r="7" spans="1:15" x14ac:dyDescent="0.3">
      <c r="C7" s="29" t="s">
        <v>41</v>
      </c>
      <c r="F7" s="26"/>
      <c r="G7" s="30"/>
      <c r="H7" s="33"/>
    </row>
    <row r="8" spans="1:15" x14ac:dyDescent="0.3">
      <c r="D8" s="29" t="s">
        <v>31</v>
      </c>
      <c r="E8" s="29">
        <v>2</v>
      </c>
      <c r="F8" s="26" t="s">
        <v>32</v>
      </c>
      <c r="G8" s="30">
        <f>VLOOKUP($A$4,zone_lu,4)</f>
        <v>58.866228829999997</v>
      </c>
      <c r="H8" s="32">
        <f>E8*G8</f>
        <v>117.73245765999999</v>
      </c>
    </row>
    <row r="9" spans="1:15" x14ac:dyDescent="0.3">
      <c r="D9" s="29" t="s">
        <v>33</v>
      </c>
      <c r="E9" s="29">
        <v>1</v>
      </c>
      <c r="F9" s="26" t="s">
        <v>34</v>
      </c>
      <c r="G9" s="30">
        <v>50</v>
      </c>
      <c r="H9" s="32">
        <f t="shared" ref="H9" si="0">E9*G9</f>
        <v>50</v>
      </c>
    </row>
    <row r="10" spans="1:15" x14ac:dyDescent="0.3">
      <c r="E10" s="34"/>
      <c r="F10" s="35"/>
      <c r="G10" s="36"/>
      <c r="H10" s="37">
        <f>SUBTOTAL(9,H6:H9)</f>
        <v>167.73245765999999</v>
      </c>
    </row>
    <row r="11" spans="1:15" x14ac:dyDescent="0.3">
      <c r="F11" s="26"/>
      <c r="G11" s="30"/>
      <c r="H11" s="32">
        <f t="shared" ref="H11:H26" si="1">E11*G11</f>
        <v>0</v>
      </c>
    </row>
    <row r="12" spans="1:15" x14ac:dyDescent="0.3">
      <c r="B12" s="29" t="s">
        <v>35</v>
      </c>
      <c r="F12" s="26"/>
      <c r="G12" s="30"/>
      <c r="H12" s="32">
        <f t="shared" si="1"/>
        <v>0</v>
      </c>
    </row>
    <row r="13" spans="1:15" x14ac:dyDescent="0.3">
      <c r="C13" s="29" t="s">
        <v>63</v>
      </c>
      <c r="F13" s="26"/>
      <c r="G13" s="30"/>
      <c r="H13" s="32">
        <f t="shared" si="1"/>
        <v>0</v>
      </c>
    </row>
    <row r="14" spans="1:15" x14ac:dyDescent="0.3">
      <c r="D14" s="29" t="s">
        <v>61</v>
      </c>
      <c r="E14" s="29">
        <v>1</v>
      </c>
      <c r="F14" s="26" t="s">
        <v>36</v>
      </c>
      <c r="G14" s="30">
        <v>950</v>
      </c>
      <c r="H14" s="32">
        <f t="shared" si="1"/>
        <v>950</v>
      </c>
    </row>
    <row r="15" spans="1:15" x14ac:dyDescent="0.3">
      <c r="D15" s="3" t="s">
        <v>42</v>
      </c>
      <c r="F15" s="26"/>
      <c r="G15" s="30"/>
      <c r="H15" s="32">
        <f t="shared" si="1"/>
        <v>0</v>
      </c>
    </row>
    <row r="16" spans="1:15" x14ac:dyDescent="0.3">
      <c r="D16" s="38" t="s">
        <v>64</v>
      </c>
      <c r="E16" s="29">
        <v>1</v>
      </c>
      <c r="F16" s="26" t="s">
        <v>34</v>
      </c>
      <c r="G16" s="30">
        <v>100</v>
      </c>
      <c r="H16" s="32">
        <f t="shared" si="1"/>
        <v>100</v>
      </c>
    </row>
    <row r="17" spans="1:9" x14ac:dyDescent="0.3">
      <c r="D17" s="29" t="s">
        <v>31</v>
      </c>
      <c r="E17" s="29">
        <v>2</v>
      </c>
      <c r="F17" s="26" t="s">
        <v>32</v>
      </c>
      <c r="G17" s="30">
        <f>VLOOKUP($A$4,zone_lu,4)</f>
        <v>58.866228829999997</v>
      </c>
      <c r="H17" s="32">
        <f t="shared" si="1"/>
        <v>117.73245765999999</v>
      </c>
    </row>
    <row r="18" spans="1:9" x14ac:dyDescent="0.3">
      <c r="C18" s="25" t="s">
        <v>74</v>
      </c>
      <c r="F18" s="26"/>
      <c r="G18" s="30"/>
      <c r="H18" s="32">
        <f t="shared" si="1"/>
        <v>0</v>
      </c>
    </row>
    <row r="19" spans="1:9" x14ac:dyDescent="0.3">
      <c r="D19" s="25" t="s">
        <v>75</v>
      </c>
      <c r="E19" s="25">
        <v>1</v>
      </c>
      <c r="F19" s="26" t="s">
        <v>36</v>
      </c>
      <c r="G19" s="27">
        <v>125</v>
      </c>
      <c r="H19" s="28">
        <f t="shared" si="1"/>
        <v>125</v>
      </c>
    </row>
    <row r="20" spans="1:9" x14ac:dyDescent="0.3">
      <c r="D20" s="25" t="s">
        <v>76</v>
      </c>
      <c r="F20" s="26"/>
      <c r="G20" s="30"/>
      <c r="H20" s="31" t="s">
        <v>58</v>
      </c>
    </row>
    <row r="21" spans="1:9" x14ac:dyDescent="0.3">
      <c r="D21" s="25" t="s">
        <v>77</v>
      </c>
      <c r="F21" s="26"/>
      <c r="G21" s="30"/>
      <c r="H21" s="31" t="s">
        <v>58</v>
      </c>
    </row>
    <row r="22" spans="1:9" x14ac:dyDescent="0.3">
      <c r="D22" s="25" t="s">
        <v>31</v>
      </c>
      <c r="E22" s="29">
        <v>2</v>
      </c>
      <c r="F22" s="26" t="s">
        <v>32</v>
      </c>
      <c r="G22" s="30">
        <f>VLOOKUP($A$4,zone_lu,4)</f>
        <v>58.866228829999997</v>
      </c>
      <c r="H22" s="32">
        <f t="shared" si="1"/>
        <v>117.73245765999999</v>
      </c>
    </row>
    <row r="23" spans="1:9" x14ac:dyDescent="0.3">
      <c r="E23" s="34"/>
      <c r="F23" s="35"/>
      <c r="G23" s="36"/>
      <c r="H23" s="37">
        <f>SUBTOTAL(9,H12:H22)</f>
        <v>1410.4649153199998</v>
      </c>
    </row>
    <row r="24" spans="1:9" x14ac:dyDescent="0.3">
      <c r="E24" s="39"/>
      <c r="F24" s="40"/>
      <c r="G24" s="41"/>
      <c r="H24" s="42"/>
    </row>
    <row r="25" spans="1:9" x14ac:dyDescent="0.3">
      <c r="C25" s="29" t="s">
        <v>38</v>
      </c>
      <c r="E25" s="39"/>
      <c r="F25" s="40"/>
      <c r="G25" s="41"/>
      <c r="H25" s="42">
        <f>SUBTOTAL(9,H6:H24)</f>
        <v>1578.1973729799997</v>
      </c>
    </row>
    <row r="26" spans="1:9" x14ac:dyDescent="0.3">
      <c r="F26" s="26"/>
      <c r="G26" s="30"/>
      <c r="H26" s="32">
        <f t="shared" si="1"/>
        <v>0</v>
      </c>
    </row>
    <row r="27" spans="1:9" x14ac:dyDescent="0.3">
      <c r="B27" s="29" t="s">
        <v>62</v>
      </c>
      <c r="E27" s="43">
        <f>VLOOKUP($A$4,zone_lu,8)</f>
        <v>0.18</v>
      </c>
      <c r="F27" s="26"/>
      <c r="G27" s="30"/>
      <c r="H27" s="32">
        <f>ROUND(H25*E27,0)</f>
        <v>284</v>
      </c>
    </row>
    <row r="28" spans="1:9" x14ac:dyDescent="0.3">
      <c r="F28" s="26"/>
      <c r="G28" s="30"/>
      <c r="H28" s="32">
        <f t="shared" ref="H28:H30" si="2">E28*G28</f>
        <v>0</v>
      </c>
    </row>
    <row r="29" spans="1:9" ht="15" thickBot="1" x14ac:dyDescent="0.35">
      <c r="B29" s="44" t="s">
        <v>39</v>
      </c>
      <c r="C29" s="44"/>
      <c r="D29" s="44"/>
      <c r="E29" s="44"/>
      <c r="F29" s="45"/>
      <c r="G29" s="46"/>
      <c r="H29" s="47">
        <f>SUBTOTAL(9,H6:H28)</f>
        <v>1862.1973729799997</v>
      </c>
    </row>
    <row r="30" spans="1:9" ht="15" thickTop="1" x14ac:dyDescent="0.3">
      <c r="E30" s="43"/>
      <c r="F30" s="26"/>
      <c r="G30" s="30"/>
      <c r="H30" s="32">
        <f t="shared" si="2"/>
        <v>0</v>
      </c>
    </row>
    <row r="31" spans="1:9" x14ac:dyDescent="0.3">
      <c r="A31" s="39"/>
      <c r="B31" s="39"/>
      <c r="C31" s="39"/>
      <c r="D31" s="39"/>
      <c r="E31" s="48"/>
      <c r="F31" s="40"/>
      <c r="G31" s="41"/>
      <c r="H31" s="42"/>
      <c r="I31" s="39"/>
    </row>
    <row r="32" spans="1:9" x14ac:dyDescent="0.3">
      <c r="A32" s="39"/>
      <c r="B32" s="39"/>
      <c r="C32" s="39"/>
      <c r="D32" s="39"/>
      <c r="E32" s="48"/>
      <c r="F32" s="40"/>
      <c r="G32" s="41"/>
      <c r="H32" s="42"/>
      <c r="I32" s="39"/>
    </row>
    <row r="33" spans="1:9" x14ac:dyDescent="0.3">
      <c r="A33" s="39"/>
      <c r="B33" s="39"/>
      <c r="C33" s="39"/>
      <c r="D33" s="39"/>
      <c r="E33" s="48"/>
      <c r="F33" s="40"/>
      <c r="G33" s="41"/>
      <c r="H33" s="42"/>
      <c r="I33" s="39"/>
    </row>
    <row r="34" spans="1:9" x14ac:dyDescent="0.3">
      <c r="A34" s="39"/>
      <c r="B34" s="39"/>
      <c r="C34" s="39"/>
      <c r="D34" s="39"/>
      <c r="E34" s="39"/>
      <c r="F34" s="39"/>
      <c r="G34" s="39"/>
      <c r="H34" s="39"/>
      <c r="I34" s="39"/>
    </row>
    <row r="35" spans="1:9" x14ac:dyDescent="0.3">
      <c r="A35" s="39"/>
      <c r="B35" s="39"/>
      <c r="C35" s="39"/>
      <c r="D35" s="39"/>
      <c r="E35" s="39"/>
      <c r="F35" s="39"/>
      <c r="G35" s="39"/>
      <c r="H35" s="42"/>
      <c r="I35" s="39"/>
    </row>
    <row r="36" spans="1:9" x14ac:dyDescent="0.3">
      <c r="A36" s="39"/>
      <c r="B36" s="39"/>
      <c r="C36" s="39"/>
      <c r="D36" s="39"/>
      <c r="E36" s="39"/>
      <c r="F36" s="39"/>
      <c r="G36" s="39"/>
      <c r="H36" s="39"/>
      <c r="I36" s="39"/>
    </row>
  </sheetData>
  <mergeCells count="1">
    <mergeCell ref="A4:C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5ACE084F9DBA24FAE0B0081DE59D504" ma:contentTypeVersion="4" ma:contentTypeDescription="Create a new document." ma:contentTypeScope="" ma:versionID="9bd8d3c5935ea9f62338ade1811e2de8">
  <xsd:schema xmlns:xsd="http://www.w3.org/2001/XMLSchema" xmlns:xs="http://www.w3.org/2001/XMLSchema" xmlns:p="http://schemas.microsoft.com/office/2006/metadata/properties" xmlns:ns2="ef9f164f-ce5d-4991-85c4-789d412dc4b5" targetNamespace="http://schemas.microsoft.com/office/2006/metadata/properties" ma:root="true" ma:fieldsID="620ed459441f8b767768d1b4bba09e67" ns2:_="">
    <xsd:import namespace="ef9f164f-ce5d-4991-85c4-789d412dc4b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9f164f-ce5d-4991-85c4-789d412dc4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D12A836-152D-485F-8146-29F4CC3D75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f9f164f-ce5d-4991-85c4-789d412dc4b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6C9D795-13F0-497D-B31F-46E5920F6F12}">
  <ds:schemaRefs>
    <ds:schemaRef ds:uri="http://schemas.microsoft.com/sharepoint/v3/contenttype/forms"/>
  </ds:schemaRefs>
</ds:datastoreItem>
</file>

<file path=customXml/itemProps3.xml><?xml version="1.0" encoding="utf-8"?>
<ds:datastoreItem xmlns:ds="http://schemas.openxmlformats.org/officeDocument/2006/customXml" ds:itemID="{5B9F04BA-6C9D-431B-B61F-D9F672B64C3F}">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75</vt:i4>
      </vt:variant>
      <vt:variant>
        <vt:lpstr>Named Ranges</vt:lpstr>
      </vt:variant>
      <vt:variant>
        <vt:i4>1</vt:i4>
      </vt:variant>
    </vt:vector>
  </HeadingPairs>
  <TitlesOfParts>
    <vt:vector size="76" baseType="lpstr">
      <vt:lpstr>Summary</vt:lpstr>
      <vt:lpstr>Cost Assumptions</vt:lpstr>
      <vt:lpstr>Water and Cooking</vt:lpstr>
      <vt:lpstr>NC CT Gas Z3</vt:lpstr>
      <vt:lpstr>NC CT Electric Z3 O1</vt:lpstr>
      <vt:lpstr>NC CT Electric Z3 O2</vt:lpstr>
      <vt:lpstr>Retrofit CT Gas Z3</vt:lpstr>
      <vt:lpstr>Retrofit CT Electric Z3 O1</vt:lpstr>
      <vt:lpstr>Retrofit CT Electric Z3 O2</vt:lpstr>
      <vt:lpstr>NC CT Gas Z4</vt:lpstr>
      <vt:lpstr>NC CT Electric Z4 O1</vt:lpstr>
      <vt:lpstr>NC CT Electric Z4 O2</vt:lpstr>
      <vt:lpstr>Retrofit CT Gas Z4</vt:lpstr>
      <vt:lpstr>Retrofit CT Electric Z4 O1</vt:lpstr>
      <vt:lpstr>Retrofit CT Electric Z4 O2</vt:lpstr>
      <vt:lpstr>NC CT Gas Z6</vt:lpstr>
      <vt:lpstr>NC CT Electric Z6 O1</vt:lpstr>
      <vt:lpstr>NC CT Electric Z6 O2</vt:lpstr>
      <vt:lpstr>Retrofit CT Gas Z6</vt:lpstr>
      <vt:lpstr>Retrofit CT Electric Z6 O1</vt:lpstr>
      <vt:lpstr>Retrofit CT Electric Z6 O2</vt:lpstr>
      <vt:lpstr>NC CT Gas Z9</vt:lpstr>
      <vt:lpstr>NC CT Electric Z9 O1</vt:lpstr>
      <vt:lpstr>NC CT Electric Z9 O2</vt:lpstr>
      <vt:lpstr>Retrofit CT Gas Z9</vt:lpstr>
      <vt:lpstr>Retrofit CT Electric Z9 O1</vt:lpstr>
      <vt:lpstr>Retrofit CT Electric Z9 O2</vt:lpstr>
      <vt:lpstr>NC CT Gas Z10</vt:lpstr>
      <vt:lpstr>NC CT Electric Z10 O1</vt:lpstr>
      <vt:lpstr>NC CT Electric Z10 O2</vt:lpstr>
      <vt:lpstr>Retrofit CT Gas Z10</vt:lpstr>
      <vt:lpstr>Retrofit CT Electric Z10 O1</vt:lpstr>
      <vt:lpstr>Retrofit CT Electric Z10 O2</vt:lpstr>
      <vt:lpstr>NC CT Gas Z12</vt:lpstr>
      <vt:lpstr>NC CT Electric Z12 O1</vt:lpstr>
      <vt:lpstr>NC CT Electric Z12 O2</vt:lpstr>
      <vt:lpstr>Retrofit CT Gas Z12</vt:lpstr>
      <vt:lpstr>Retrofit CT Electric Z12 O1</vt:lpstr>
      <vt:lpstr>Retrofit CT Electric Z12 O2</vt:lpstr>
      <vt:lpstr>NC D Gas Z3</vt:lpstr>
      <vt:lpstr>NC D Electric Z3 O1</vt:lpstr>
      <vt:lpstr>NC D Electric Z3 O2</vt:lpstr>
      <vt:lpstr>Retrofit D Gas Z3</vt:lpstr>
      <vt:lpstr>Retrofit D Electric Z3 O1</vt:lpstr>
      <vt:lpstr>Retrofit D Electric Z3 O2</vt:lpstr>
      <vt:lpstr>NC D Gas Z4</vt:lpstr>
      <vt:lpstr>NC D Electric Z4 O1</vt:lpstr>
      <vt:lpstr>NC D Electric Z4 O2</vt:lpstr>
      <vt:lpstr>Retrofit D Gas Z4</vt:lpstr>
      <vt:lpstr>Retrofit D Electric Z4 O1</vt:lpstr>
      <vt:lpstr>Retrofit D Electric Z4 O2</vt:lpstr>
      <vt:lpstr>NC D Gas Z6</vt:lpstr>
      <vt:lpstr>NC D Electric Z6 O1</vt:lpstr>
      <vt:lpstr>NC D Electric Z6 O2</vt:lpstr>
      <vt:lpstr>Retrofit D Gas Z6</vt:lpstr>
      <vt:lpstr>Retrofit D Electric Z6 O1</vt:lpstr>
      <vt:lpstr>Retrofit D Electric Z6 O2</vt:lpstr>
      <vt:lpstr>NC D Gas Z9</vt:lpstr>
      <vt:lpstr>NC D Electric Z9 O1</vt:lpstr>
      <vt:lpstr>NC D Electric Z9 O2</vt:lpstr>
      <vt:lpstr>Retrofit D Gas Z9</vt:lpstr>
      <vt:lpstr>Retrofit D Electric Z9 O1</vt:lpstr>
      <vt:lpstr>Retrofit D Electric Z9 O2</vt:lpstr>
      <vt:lpstr>NC D Gas Z10</vt:lpstr>
      <vt:lpstr>NC D Electric Z10 O1</vt:lpstr>
      <vt:lpstr>NC D Electric Z10 O2</vt:lpstr>
      <vt:lpstr>Retrofit D Gas Z10</vt:lpstr>
      <vt:lpstr>Retrofit D Electric Z10 O1</vt:lpstr>
      <vt:lpstr>Retrofit D Electric Z10 O2</vt:lpstr>
      <vt:lpstr>NC D Gas Z12</vt:lpstr>
      <vt:lpstr>NC D Electric Z12 O1</vt:lpstr>
      <vt:lpstr>NC D Electric Z12 O2</vt:lpstr>
      <vt:lpstr>Retrofit D Gas Z12</vt:lpstr>
      <vt:lpstr>Retrofit D Electric Z12 O1</vt:lpstr>
      <vt:lpstr>Retrofit D Electric Z12 O2</vt:lpstr>
      <vt:lpstr>zone_lu</vt:lpstr>
    </vt:vector>
  </TitlesOfParts>
  <Company>AECOM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Morris, Michael</dc:creator>
  <cp:lastModifiedBy>Michael Sontag</cp:lastModifiedBy>
  <dcterms:created xsi:type="dcterms:W3CDTF">2018-07-23T21:27:16Z</dcterms:created>
  <dcterms:modified xsi:type="dcterms:W3CDTF">2021-06-14T05:44:48Z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0x010100B5ACE084F9DBA24FAE0B0081DE59D504</vt:lpwstr>
  </property>
</Properties>
</file>