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mc:AlternateContent xmlns:mc="http://schemas.openxmlformats.org/markup-compatibility/2006">
    <mc:Choice Requires="x15">
      <x15ac:absPath xmlns:x15ac="http://schemas.microsoft.com/office/spreadsheetml/2010/11/ac" url="https://ethreesf.sharepoint.com/sites/CPUC_IDER/Shared Documents/2021 Minor Update Tasks/2021 ACC Model Development/Data/No New DER/"/>
    </mc:Choice>
  </mc:AlternateContent>
  <xr:revisionPtr revIDLastSave="0" documentId="8_{7F63E06F-4CA7-465C-B9EE-FA7A87CF32A5}" xr6:coauthVersionLast="46" xr6:coauthVersionMax="46" xr10:uidLastSave="{00000000-0000-0000-0000-000000000000}"/>
  <bookViews>
    <workbookView xWindow="-108" yWindow="-108" windowWidth="23256" windowHeight="12576" activeTab="2" xr2:uid="{0F83F5E6-3A7A-4C8B-9D38-EA6BDE8B9649}"/>
  </bookViews>
  <sheets>
    <sheet name="Loads - Forecast" sheetId="1" r:id="rId1"/>
    <sheet name="Loads - DR" sheetId="2" r:id="rId2"/>
    <sheet name="ACC Doc" sheetId="3" r:id="rId3"/>
  </sheets>
  <externalReferences>
    <externalReference r:id="rId4"/>
  </externalReferences>
  <definedNames>
    <definedName name="__FDS_HYPERLINK_TOGGLE_STATE__" hidden="1">"ON"</definedName>
    <definedName name="_Order1" hidden="1">255</definedName>
    <definedName name="_Order2" hidden="1">255</definedName>
    <definedName name="CAISO_share_of_statewide_load" localSheetId="1">'[1]Loads - Forecast'!$D$5</definedName>
    <definedName name="CAISO_share_of_statewide_load">'Loads - Forecast'!$D$5</definedName>
    <definedName name="currency_multiplier">[1]Lists!$AD$6:$AD$25</definedName>
    <definedName name="currency_year">[1]Lists!$AC$6:$AC$25</definedName>
    <definedName name="EE_Scenarios" localSheetId="1">'[1]Loads - Forecast'!#REF!</definedName>
    <definedName name="EE_Scenarios">'Loads - Forecast'!#REF!</definedName>
    <definedName name="EV_Scenarios" localSheetId="1">'[1]Loads - Forecast'!#REF!</definedName>
    <definedName name="EV_Scenarios">'Loads - Forecast'!#REF!</definedName>
    <definedName name="Final_Year">[1]Lists!$L$4</definedName>
    <definedName name="flexible_params_to_find">[1]Lists!$CZ$6:$CZ$25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main_zone">[1]Lists!$C$6</definedName>
    <definedName name="n_days">[1]Lists!$F$4</definedName>
    <definedName name="numPeriods">[1]Lists!$W$4</definedName>
    <definedName name="numResourcesCapLimited">'[1]Resources - Active'!$D$13</definedName>
    <definedName name="numResourcesCapLimitedLocal">'[1]Resources - Active'!$F$13</definedName>
    <definedName name="numResourcesFirmCapacity">'[1]Resources - Active'!$G$13</definedName>
    <definedName name="numResourcesNew">'[1]Resources - Active'!$C$13</definedName>
    <definedName name="numResourcesNonEV">'[1]Resources - Active'!$P$13</definedName>
    <definedName name="numStorage">'[1]Resources - Active'!$L$13</definedName>
    <definedName name="numStorageNew">'[1]Resources - Active'!$M$13</definedName>
    <definedName name="print_discount_period">#REF!</definedName>
    <definedName name="resources_active_list">[1]Lists!$BI$6:$BI$158</definedName>
    <definedName name="RPS_target">[1]Dashboard!$D$34</definedName>
    <definedName name="sc_resolvename">#REF!</definedName>
    <definedName name="scenario_build_hydro">'[1]Resources - Scenarios'!$C$471:$BA$471</definedName>
    <definedName name="scenario_build_resources">'[1]Resources - Scenarios'!$B$292:$B$486</definedName>
    <definedName name="scenario_build_storage">'[1]Resources - Scenarios'!$C$448:$BA$448</definedName>
    <definedName name="scenario_build_tags">[1]Lists!$BK$6:$BK$85</definedName>
    <definedName name="scenario_build_thermal">'[1]Resources - Scenarios'!$C$291:$BA$291</definedName>
    <definedName name="scenario_build_variable">'[1]Resources - Scenarios'!$C$363:$BA$363</definedName>
    <definedName name="scenario_builds">'[1]Resources - Scenarios'!$C$292:$BA$486</definedName>
    <definedName name="scenario_capacity_group">'[1]Resources - Scenarios'!$C$494:$BA$494</definedName>
    <definedName name="scenario_capacity_group_new_build_tags">[1]Lists!$BL$6:$BL$224</definedName>
    <definedName name="scenario_cost_DR">'[1]Resources - Scenarios'!$C$272:$BA$272</definedName>
    <definedName name="scenario_cost_hydro">'[1]Resources - Scenarios'!$C$203:$BA$203</definedName>
    <definedName name="scenario_cost_resources">'[1]Resources - Scenarios'!$B$9:$B$284</definedName>
    <definedName name="scenario_cost_storage">'[1]Resources - Scenarios'!$C$180:$BA$180</definedName>
    <definedName name="scenario_cost_tags">[1]Lists!$BJ$6:$BJ$85</definedName>
    <definedName name="scenario_cost_thermal">'[1]Resources - Scenarios'!$C$8:$BA$8</definedName>
    <definedName name="scenario_cost_variable">'[1]Resources - Scenarios'!$C$82:$BA$82</definedName>
    <definedName name="scenario_costs">'[1]Resources - Scenarios'!$C$9:$BA$284</definedName>
    <definedName name="startYear">[1]Dashboard!$C$114</definedName>
    <definedName name="td_losses" localSheetId="1">'[1]Loads - Forecast'!$D$4</definedName>
    <definedName name="td_losses">'Loads - Forecast'!$D$4</definedName>
    <definedName name="technologies">[1]Lists!$BR$6:$BR$27</definedName>
    <definedName name="technologies_active">[1]Technologies!$G$13:$G$145</definedName>
    <definedName name="tx_all_list">[1]Lists!$CA$6:$CA$46</definedName>
    <definedName name="tx_ghg_list">[1]Lists!$CC$6:$CC$46</definedName>
  </definedNames>
  <calcPr calcId="191028" iterate="1" iterateCount="300" calcCompleted="0"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12" i="2" l="1"/>
  <c r="N112" i="2"/>
  <c r="M112" i="2"/>
  <c r="L112" i="2"/>
  <c r="K112" i="2"/>
  <c r="J112" i="2"/>
  <c r="O111" i="2"/>
  <c r="N111" i="2"/>
  <c r="M111" i="2"/>
  <c r="L111" i="2"/>
  <c r="K111" i="2"/>
  <c r="J111" i="2"/>
  <c r="O110" i="2"/>
  <c r="N110" i="2"/>
  <c r="M110" i="2"/>
  <c r="L110" i="2"/>
  <c r="K110" i="2"/>
  <c r="J110" i="2"/>
  <c r="O109" i="2"/>
  <c r="N109" i="2"/>
  <c r="M109" i="2"/>
  <c r="L109" i="2"/>
  <c r="K109" i="2"/>
  <c r="J109" i="2"/>
  <c r="O108" i="2"/>
  <c r="N108" i="2"/>
  <c r="M108" i="2"/>
  <c r="L108" i="2"/>
  <c r="K108" i="2"/>
  <c r="J108" i="2"/>
  <c r="O107" i="2"/>
  <c r="N107" i="2"/>
  <c r="M107" i="2"/>
  <c r="L107" i="2"/>
  <c r="K107" i="2"/>
  <c r="J107" i="2"/>
  <c r="O106" i="2"/>
  <c r="N106" i="2"/>
  <c r="M106" i="2"/>
  <c r="L106" i="2"/>
  <c r="K106" i="2"/>
  <c r="J106" i="2"/>
  <c r="O105" i="2"/>
  <c r="N105" i="2"/>
  <c r="M105" i="2"/>
  <c r="L105" i="2"/>
  <c r="K105" i="2"/>
  <c r="J105" i="2"/>
  <c r="O104" i="2"/>
  <c r="N104" i="2"/>
  <c r="M104" i="2"/>
  <c r="L104" i="2"/>
  <c r="K104" i="2"/>
  <c r="J104" i="2"/>
  <c r="K103" i="2"/>
  <c r="L103" i="2" s="1"/>
  <c r="M103" i="2" s="1"/>
  <c r="N103" i="2" s="1"/>
  <c r="O103" i="2" s="1"/>
  <c r="P103" i="2" s="1"/>
  <c r="Q103" i="2" s="1"/>
  <c r="R103" i="2" s="1"/>
  <c r="S103" i="2" s="1"/>
  <c r="T103" i="2" s="1"/>
  <c r="U103" i="2" s="1"/>
  <c r="V103" i="2" s="1"/>
  <c r="W103" i="2" s="1"/>
  <c r="X103" i="2" s="1"/>
  <c r="Y103" i="2" s="1"/>
  <c r="Z103" i="2" s="1"/>
  <c r="AA103" i="2" s="1"/>
  <c r="AB103" i="2" s="1"/>
  <c r="AC103" i="2" s="1"/>
  <c r="AD103" i="2" s="1"/>
  <c r="AE103" i="2" s="1"/>
  <c r="AF103" i="2" s="1"/>
  <c r="AG103" i="2" s="1"/>
  <c r="AH103" i="2" s="1"/>
  <c r="AI103" i="2" s="1"/>
  <c r="AJ103" i="2" s="1"/>
  <c r="AK103" i="2" s="1"/>
  <c r="AL103" i="2" s="1"/>
  <c r="AM103" i="2" s="1"/>
  <c r="AN103" i="2" s="1"/>
  <c r="AO103" i="2" s="1"/>
  <c r="AP103" i="2" s="1"/>
  <c r="AQ103" i="2" s="1"/>
  <c r="AR103" i="2" s="1"/>
  <c r="AS103" i="2" s="1"/>
  <c r="C100" i="2"/>
  <c r="C99" i="2"/>
  <c r="C98" i="2"/>
  <c r="C97" i="2"/>
  <c r="C96" i="2"/>
  <c r="C95" i="2"/>
  <c r="C94" i="2"/>
  <c r="C93" i="2"/>
  <c r="N92" i="2"/>
  <c r="O92" i="2" s="1"/>
  <c r="P92" i="2" s="1"/>
  <c r="Q92" i="2" s="1"/>
  <c r="R92" i="2" s="1"/>
  <c r="S92" i="2" s="1"/>
  <c r="T92" i="2" s="1"/>
  <c r="U92" i="2" s="1"/>
  <c r="V92" i="2" s="1"/>
  <c r="W92" i="2" s="1"/>
  <c r="X92" i="2" s="1"/>
  <c r="Y92" i="2" s="1"/>
  <c r="Z92" i="2" s="1"/>
  <c r="AA92" i="2" s="1"/>
  <c r="AB92" i="2" s="1"/>
  <c r="AC92" i="2" s="1"/>
  <c r="AD92" i="2" s="1"/>
  <c r="AE92" i="2" s="1"/>
  <c r="AF92" i="2" s="1"/>
  <c r="AG92" i="2" s="1"/>
  <c r="AH92" i="2" s="1"/>
  <c r="AI92" i="2" s="1"/>
  <c r="AJ92" i="2" s="1"/>
  <c r="AK92" i="2" s="1"/>
  <c r="AL92" i="2" s="1"/>
  <c r="AM92" i="2" s="1"/>
  <c r="AN92" i="2" s="1"/>
  <c r="AO92" i="2" s="1"/>
  <c r="AP92" i="2" s="1"/>
  <c r="AQ92" i="2" s="1"/>
  <c r="AR92" i="2" s="1"/>
  <c r="AS92" i="2" s="1"/>
  <c r="L92" i="2"/>
  <c r="M92" i="2" s="1"/>
  <c r="K92" i="2"/>
  <c r="C89" i="2"/>
  <c r="P81" i="2"/>
  <c r="Q81" i="2" s="1"/>
  <c r="R81" i="2" s="1"/>
  <c r="S81" i="2" s="1"/>
  <c r="T81" i="2" s="1"/>
  <c r="U81" i="2" s="1"/>
  <c r="V81" i="2" s="1"/>
  <c r="W81" i="2" s="1"/>
  <c r="X81" i="2" s="1"/>
  <c r="Y81" i="2" s="1"/>
  <c r="Z81" i="2" s="1"/>
  <c r="AA81" i="2" s="1"/>
  <c r="AB81" i="2" s="1"/>
  <c r="AC81" i="2" s="1"/>
  <c r="AD81" i="2" s="1"/>
  <c r="AE81" i="2" s="1"/>
  <c r="AF81" i="2" s="1"/>
  <c r="AG81" i="2" s="1"/>
  <c r="AH81" i="2" s="1"/>
  <c r="AI81" i="2" s="1"/>
  <c r="AJ81" i="2" s="1"/>
  <c r="AK81" i="2" s="1"/>
  <c r="AL81" i="2" s="1"/>
  <c r="AM81" i="2" s="1"/>
  <c r="AN81" i="2" s="1"/>
  <c r="AO81" i="2" s="1"/>
  <c r="AP81" i="2" s="1"/>
  <c r="AQ81" i="2" s="1"/>
  <c r="AR81" i="2" s="1"/>
  <c r="AS81" i="2" s="1"/>
  <c r="L81" i="2"/>
  <c r="M81" i="2" s="1"/>
  <c r="N81" i="2" s="1"/>
  <c r="O81" i="2" s="1"/>
  <c r="K81" i="2"/>
  <c r="C73" i="2"/>
  <c r="C84" i="2" s="1"/>
  <c r="C72" i="2"/>
  <c r="C83" i="2" s="1"/>
  <c r="K70" i="2"/>
  <c r="L70" i="2" s="1"/>
  <c r="M70" i="2" s="1"/>
  <c r="N70" i="2" s="1"/>
  <c r="O70" i="2" s="1"/>
  <c r="P70" i="2" s="1"/>
  <c r="Q70" i="2" s="1"/>
  <c r="R70" i="2" s="1"/>
  <c r="S70" i="2" s="1"/>
  <c r="T70" i="2" s="1"/>
  <c r="U70" i="2" s="1"/>
  <c r="V70" i="2" s="1"/>
  <c r="W70" i="2" s="1"/>
  <c r="X70" i="2" s="1"/>
  <c r="Y70" i="2" s="1"/>
  <c r="Z70" i="2" s="1"/>
  <c r="AA70" i="2" s="1"/>
  <c r="AB70" i="2" s="1"/>
  <c r="AC70" i="2" s="1"/>
  <c r="AD70" i="2" s="1"/>
  <c r="AE70" i="2" s="1"/>
  <c r="AF70" i="2" s="1"/>
  <c r="AG70" i="2" s="1"/>
  <c r="AH70" i="2" s="1"/>
  <c r="AI70" i="2" s="1"/>
  <c r="AJ70" i="2" s="1"/>
  <c r="AK70" i="2" s="1"/>
  <c r="AL70" i="2" s="1"/>
  <c r="AM70" i="2" s="1"/>
  <c r="AN70" i="2" s="1"/>
  <c r="AO70" i="2" s="1"/>
  <c r="AP70" i="2" s="1"/>
  <c r="AQ70" i="2" s="1"/>
  <c r="AR70" i="2" s="1"/>
  <c r="AS70" i="2" s="1"/>
  <c r="C67" i="2"/>
  <c r="C78" i="2" s="1"/>
  <c r="C66" i="2"/>
  <c r="C110" i="2" s="1"/>
  <c r="C65" i="2"/>
  <c r="C109" i="2" s="1"/>
  <c r="C64" i="2"/>
  <c r="C108" i="2" s="1"/>
  <c r="C63" i="2"/>
  <c r="C107" i="2" s="1"/>
  <c r="C62" i="2"/>
  <c r="C106" i="2" s="1"/>
  <c r="C61" i="2"/>
  <c r="C105" i="2" s="1"/>
  <c r="C60" i="2"/>
  <c r="C104" i="2" s="1"/>
  <c r="L59" i="2"/>
  <c r="M59" i="2" s="1"/>
  <c r="N59" i="2" s="1"/>
  <c r="O59" i="2" s="1"/>
  <c r="P59" i="2" s="1"/>
  <c r="Q59" i="2" s="1"/>
  <c r="R59" i="2" s="1"/>
  <c r="S59" i="2" s="1"/>
  <c r="T59" i="2" s="1"/>
  <c r="U59" i="2" s="1"/>
  <c r="V59" i="2" s="1"/>
  <c r="W59" i="2" s="1"/>
  <c r="X59" i="2" s="1"/>
  <c r="Y59" i="2" s="1"/>
  <c r="Z59" i="2" s="1"/>
  <c r="AA59" i="2" s="1"/>
  <c r="AB59" i="2" s="1"/>
  <c r="AC59" i="2" s="1"/>
  <c r="AD59" i="2" s="1"/>
  <c r="AE59" i="2" s="1"/>
  <c r="AF59" i="2" s="1"/>
  <c r="AG59" i="2" s="1"/>
  <c r="AH59" i="2" s="1"/>
  <c r="AI59" i="2" s="1"/>
  <c r="AJ59" i="2" s="1"/>
  <c r="AK59" i="2" s="1"/>
  <c r="AL59" i="2" s="1"/>
  <c r="AM59" i="2" s="1"/>
  <c r="AN59" i="2" s="1"/>
  <c r="AO59" i="2" s="1"/>
  <c r="AP59" i="2" s="1"/>
  <c r="AQ59" i="2" s="1"/>
  <c r="AR59" i="2" s="1"/>
  <c r="AS59" i="2" s="1"/>
  <c r="K59" i="2"/>
  <c r="L48" i="2"/>
  <c r="M48" i="2" s="1"/>
  <c r="N48" i="2" s="1"/>
  <c r="O48" i="2" s="1"/>
  <c r="P48" i="2" s="1"/>
  <c r="Q48" i="2" s="1"/>
  <c r="R48" i="2" s="1"/>
  <c r="S48" i="2" s="1"/>
  <c r="T48" i="2" s="1"/>
  <c r="U48" i="2" s="1"/>
  <c r="V48" i="2" s="1"/>
  <c r="W48" i="2" s="1"/>
  <c r="X48" i="2" s="1"/>
  <c r="Y48" i="2" s="1"/>
  <c r="Z48" i="2" s="1"/>
  <c r="AA48" i="2" s="1"/>
  <c r="AB48" i="2" s="1"/>
  <c r="AC48" i="2" s="1"/>
  <c r="AD48" i="2" s="1"/>
  <c r="AE48" i="2" s="1"/>
  <c r="AF48" i="2" s="1"/>
  <c r="AG48" i="2" s="1"/>
  <c r="AH48" i="2" s="1"/>
  <c r="AI48" i="2" s="1"/>
  <c r="AJ48" i="2" s="1"/>
  <c r="AK48" i="2" s="1"/>
  <c r="AL48" i="2" s="1"/>
  <c r="AM48" i="2" s="1"/>
  <c r="AN48" i="2" s="1"/>
  <c r="AO48" i="2" s="1"/>
  <c r="AP48" i="2" s="1"/>
  <c r="AQ48" i="2" s="1"/>
  <c r="AR48" i="2" s="1"/>
  <c r="AS48" i="2" s="1"/>
  <c r="K48" i="2"/>
  <c r="K42" i="2"/>
  <c r="L42" i="2" s="1"/>
  <c r="M42" i="2" s="1"/>
  <c r="N42" i="2" s="1"/>
  <c r="O42" i="2" s="1"/>
  <c r="P42" i="2" s="1"/>
  <c r="Q42" i="2" s="1"/>
  <c r="R42" i="2" s="1"/>
  <c r="S42" i="2" s="1"/>
  <c r="T42" i="2" s="1"/>
  <c r="U42" i="2" s="1"/>
  <c r="V42" i="2" s="1"/>
  <c r="W42" i="2" s="1"/>
  <c r="X42" i="2" s="1"/>
  <c r="Y42" i="2" s="1"/>
  <c r="Z42" i="2" s="1"/>
  <c r="AA42" i="2" s="1"/>
  <c r="AB42" i="2" s="1"/>
  <c r="AC42" i="2" s="1"/>
  <c r="AD42" i="2" s="1"/>
  <c r="AE42" i="2" s="1"/>
  <c r="AF42" i="2" s="1"/>
  <c r="AG42" i="2" s="1"/>
  <c r="AH42" i="2" s="1"/>
  <c r="AI42" i="2" s="1"/>
  <c r="AJ42" i="2" s="1"/>
  <c r="AK42" i="2" s="1"/>
  <c r="AL42" i="2" s="1"/>
  <c r="AM42" i="2" s="1"/>
  <c r="AN42" i="2" s="1"/>
  <c r="AO42" i="2" s="1"/>
  <c r="AP42" i="2" s="1"/>
  <c r="AQ42" i="2" s="1"/>
  <c r="AR42" i="2" s="1"/>
  <c r="AS42" i="2" s="1"/>
  <c r="AS40" i="2"/>
  <c r="AS43" i="2" s="1"/>
  <c r="AR40" i="2"/>
  <c r="AR43" i="2" s="1"/>
  <c r="AQ40" i="2"/>
  <c r="AP40" i="2"/>
  <c r="AP43" i="2" s="1"/>
  <c r="AO40" i="2"/>
  <c r="AO43" i="2" s="1"/>
  <c r="AN40" i="2"/>
  <c r="AN43" i="2" s="1"/>
  <c r="AM40" i="2"/>
  <c r="AL40" i="2"/>
  <c r="AL43" i="2" s="1"/>
  <c r="AK40" i="2"/>
  <c r="AK43" i="2" s="1"/>
  <c r="AJ40" i="2"/>
  <c r="AJ43" i="2" s="1"/>
  <c r="AI40" i="2"/>
  <c r="AH40" i="2"/>
  <c r="AH43" i="2" s="1"/>
  <c r="AG40" i="2"/>
  <c r="AG43" i="2" s="1"/>
  <c r="AF40" i="2"/>
  <c r="AF43" i="2" s="1"/>
  <c r="AE40" i="2"/>
  <c r="AD40" i="2"/>
  <c r="AD43" i="2" s="1"/>
  <c r="AC40" i="2"/>
  <c r="AC43" i="2" s="1"/>
  <c r="AB40" i="2"/>
  <c r="AB43" i="2" s="1"/>
  <c r="AA40" i="2"/>
  <c r="Z40" i="2"/>
  <c r="Z43" i="2" s="1"/>
  <c r="Y40" i="2"/>
  <c r="Y43" i="2" s="1"/>
  <c r="X40" i="2"/>
  <c r="X43" i="2" s="1"/>
  <c r="W40" i="2"/>
  <c r="V40" i="2"/>
  <c r="V43" i="2" s="1"/>
  <c r="U40" i="2"/>
  <c r="U43" i="2" s="1"/>
  <c r="T40" i="2"/>
  <c r="T43" i="2" s="1"/>
  <c r="S40" i="2"/>
  <c r="R40" i="2"/>
  <c r="R43" i="2" s="1"/>
  <c r="Q40" i="2"/>
  <c r="Q43" i="2" s="1"/>
  <c r="P40" i="2"/>
  <c r="P43" i="2" s="1"/>
  <c r="O40" i="2"/>
  <c r="N40" i="2"/>
  <c r="N43" i="2" s="1"/>
  <c r="M40" i="2"/>
  <c r="M43" i="2" s="1"/>
  <c r="L40" i="2"/>
  <c r="L43" i="2" s="1"/>
  <c r="K40" i="2"/>
  <c r="J40" i="2"/>
  <c r="J43" i="2" s="1"/>
  <c r="C40" i="2"/>
  <c r="L36" i="2"/>
  <c r="M36" i="2" s="1"/>
  <c r="N36" i="2" s="1"/>
  <c r="O36" i="2" s="1"/>
  <c r="P36" i="2" s="1"/>
  <c r="Q36" i="2" s="1"/>
  <c r="R36" i="2" s="1"/>
  <c r="S36" i="2" s="1"/>
  <c r="T36" i="2" s="1"/>
  <c r="U36" i="2" s="1"/>
  <c r="V36" i="2" s="1"/>
  <c r="W36" i="2" s="1"/>
  <c r="X36" i="2" s="1"/>
  <c r="Y36" i="2" s="1"/>
  <c r="Z36" i="2" s="1"/>
  <c r="AA36" i="2" s="1"/>
  <c r="AB36" i="2" s="1"/>
  <c r="AC36" i="2" s="1"/>
  <c r="AD36" i="2" s="1"/>
  <c r="AE36" i="2" s="1"/>
  <c r="AF36" i="2" s="1"/>
  <c r="AG36" i="2" s="1"/>
  <c r="AH36" i="2" s="1"/>
  <c r="AI36" i="2" s="1"/>
  <c r="AJ36" i="2" s="1"/>
  <c r="AK36" i="2" s="1"/>
  <c r="AL36" i="2" s="1"/>
  <c r="AM36" i="2" s="1"/>
  <c r="AN36" i="2" s="1"/>
  <c r="AO36" i="2" s="1"/>
  <c r="AP36" i="2" s="1"/>
  <c r="AQ36" i="2" s="1"/>
  <c r="AR36" i="2" s="1"/>
  <c r="AS36" i="2" s="1"/>
  <c r="K36" i="2"/>
  <c r="AS34" i="2"/>
  <c r="AR34" i="2"/>
  <c r="AQ34" i="2"/>
  <c r="AP34" i="2"/>
  <c r="AO34" i="2"/>
  <c r="AN34" i="2"/>
  <c r="AM34" i="2"/>
  <c r="AL34" i="2"/>
  <c r="AK34" i="2"/>
  <c r="AJ34" i="2"/>
  <c r="AI34" i="2"/>
  <c r="AH34" i="2"/>
  <c r="AG34" i="2"/>
  <c r="AF34" i="2"/>
  <c r="AE34" i="2"/>
  <c r="AD34" i="2"/>
  <c r="AC34" i="2"/>
  <c r="AB34" i="2"/>
  <c r="AA34" i="2"/>
  <c r="Z34" i="2"/>
  <c r="Y34" i="2"/>
  <c r="X34" i="2"/>
  <c r="W34" i="2"/>
  <c r="V34" i="2"/>
  <c r="U34" i="2"/>
  <c r="T34" i="2"/>
  <c r="S34" i="2"/>
  <c r="R34" i="2"/>
  <c r="Q34" i="2"/>
  <c r="P34" i="2"/>
  <c r="O34" i="2"/>
  <c r="N34" i="2"/>
  <c r="M34" i="2"/>
  <c r="L34" i="2"/>
  <c r="K34" i="2"/>
  <c r="J34" i="2"/>
  <c r="AS33" i="2"/>
  <c r="AR33" i="2"/>
  <c r="AQ33" i="2"/>
  <c r="AP33" i="2"/>
  <c r="AO33" i="2"/>
  <c r="AN33" i="2"/>
  <c r="AM33" i="2"/>
  <c r="AL33" i="2"/>
  <c r="AK33" i="2"/>
  <c r="AJ33" i="2"/>
  <c r="AI33" i="2"/>
  <c r="AH33" i="2"/>
  <c r="AG33" i="2"/>
  <c r="AF33" i="2"/>
  <c r="AE33" i="2"/>
  <c r="AD33" i="2"/>
  <c r="AC33" i="2"/>
  <c r="AB33" i="2"/>
  <c r="AA33" i="2"/>
  <c r="Z33" i="2"/>
  <c r="Y33" i="2"/>
  <c r="X33" i="2"/>
  <c r="W33" i="2"/>
  <c r="V33" i="2"/>
  <c r="U33" i="2"/>
  <c r="T33" i="2"/>
  <c r="S33" i="2"/>
  <c r="R33" i="2"/>
  <c r="Q33" i="2"/>
  <c r="P33" i="2"/>
  <c r="O33" i="2"/>
  <c r="N33" i="2"/>
  <c r="M33" i="2"/>
  <c r="L33" i="2"/>
  <c r="K33" i="2"/>
  <c r="J33" i="2"/>
  <c r="AS32" i="2"/>
  <c r="AR32" i="2"/>
  <c r="AQ32" i="2"/>
  <c r="AP32" i="2"/>
  <c r="AO32" i="2"/>
  <c r="AN32" i="2"/>
  <c r="AM32" i="2"/>
  <c r="AL32" i="2"/>
  <c r="AK32" i="2"/>
  <c r="AJ32" i="2"/>
  <c r="AI32" i="2"/>
  <c r="AH32" i="2"/>
  <c r="AG32" i="2"/>
  <c r="AF32" i="2"/>
  <c r="AE32" i="2"/>
  <c r="AD32" i="2"/>
  <c r="AC32" i="2"/>
  <c r="AB32" i="2"/>
  <c r="AA32" i="2"/>
  <c r="Z32" i="2"/>
  <c r="Y32" i="2"/>
  <c r="X32" i="2"/>
  <c r="W32" i="2"/>
  <c r="V32" i="2"/>
  <c r="U32" i="2"/>
  <c r="T32" i="2"/>
  <c r="S32" i="2"/>
  <c r="R32" i="2"/>
  <c r="Q32" i="2"/>
  <c r="P32" i="2"/>
  <c r="O32" i="2"/>
  <c r="N32" i="2"/>
  <c r="M32" i="2"/>
  <c r="L32" i="2"/>
  <c r="K32" i="2"/>
  <c r="J32" i="2"/>
  <c r="C31" i="2"/>
  <c r="AS29" i="2"/>
  <c r="AR29" i="2"/>
  <c r="AQ29" i="2"/>
  <c r="AP29" i="2"/>
  <c r="AO29" i="2"/>
  <c r="AN29" i="2"/>
  <c r="AM29" i="2"/>
  <c r="AL29" i="2"/>
  <c r="AK29" i="2"/>
  <c r="AJ29" i="2"/>
  <c r="AI29" i="2"/>
  <c r="AH29" i="2"/>
  <c r="AG29" i="2"/>
  <c r="AF29" i="2"/>
  <c r="AE29" i="2"/>
  <c r="AD29" i="2"/>
  <c r="AC29" i="2"/>
  <c r="AB29" i="2"/>
  <c r="AA29" i="2"/>
  <c r="Z29" i="2"/>
  <c r="Y29" i="2"/>
  <c r="X29" i="2"/>
  <c r="W29" i="2"/>
  <c r="V29" i="2"/>
  <c r="U29" i="2"/>
  <c r="T29" i="2"/>
  <c r="S29" i="2"/>
  <c r="R29" i="2"/>
  <c r="Q29" i="2"/>
  <c r="P29" i="2"/>
  <c r="O29" i="2"/>
  <c r="N29" i="2"/>
  <c r="M29" i="2"/>
  <c r="L29" i="2"/>
  <c r="K29" i="2"/>
  <c r="J29" i="2"/>
  <c r="AN23" i="2"/>
  <c r="AF23" i="2"/>
  <c r="X23" i="2"/>
  <c r="R23" i="2"/>
  <c r="Q23" i="2"/>
  <c r="P23" i="2"/>
  <c r="O23" i="2"/>
  <c r="N23" i="2"/>
  <c r="M23" i="2"/>
  <c r="L23" i="2"/>
  <c r="K23" i="2"/>
  <c r="J23" i="2"/>
  <c r="AS22" i="2"/>
  <c r="AR22" i="2"/>
  <c r="AQ22" i="2"/>
  <c r="AP22" i="2"/>
  <c r="AO22" i="2"/>
  <c r="AN22" i="2"/>
  <c r="AM22" i="2"/>
  <c r="AL22" i="2"/>
  <c r="AK22" i="2"/>
  <c r="AJ22" i="2"/>
  <c r="AI22" i="2"/>
  <c r="AH22" i="2"/>
  <c r="AG22" i="2"/>
  <c r="AF22" i="2"/>
  <c r="AE22" i="2"/>
  <c r="AD22" i="2"/>
  <c r="AC22" i="2"/>
  <c r="AB22" i="2"/>
  <c r="AA22" i="2"/>
  <c r="Z22" i="2"/>
  <c r="Y22" i="2"/>
  <c r="X22" i="2"/>
  <c r="W22" i="2"/>
  <c r="V22" i="2"/>
  <c r="U22" i="2"/>
  <c r="T22" i="2"/>
  <c r="S22" i="2"/>
  <c r="AS21" i="2"/>
  <c r="AR21" i="2"/>
  <c r="AQ21" i="2"/>
  <c r="AP21" i="2"/>
  <c r="AO21" i="2"/>
  <c r="AN21" i="2"/>
  <c r="AM21" i="2"/>
  <c r="AL21" i="2"/>
  <c r="AK21" i="2"/>
  <c r="AJ21" i="2"/>
  <c r="AI21" i="2"/>
  <c r="AH21" i="2"/>
  <c r="AG21" i="2"/>
  <c r="AF21" i="2"/>
  <c r="AE21" i="2"/>
  <c r="AD21" i="2"/>
  <c r="AC21" i="2"/>
  <c r="AB21" i="2"/>
  <c r="AA21" i="2"/>
  <c r="Z21" i="2"/>
  <c r="Y21" i="2"/>
  <c r="X21" i="2"/>
  <c r="W21" i="2"/>
  <c r="V21" i="2"/>
  <c r="U21" i="2"/>
  <c r="T21" i="2"/>
  <c r="S21" i="2"/>
  <c r="AS20" i="2"/>
  <c r="AS23" i="2" s="1"/>
  <c r="AR20" i="2"/>
  <c r="AQ20" i="2"/>
  <c r="AQ23" i="2" s="1"/>
  <c r="AP20" i="2"/>
  <c r="AP23" i="2" s="1"/>
  <c r="AO20" i="2"/>
  <c r="AO23" i="2" s="1"/>
  <c r="AN20" i="2"/>
  <c r="AM20" i="2"/>
  <c r="AL20" i="2"/>
  <c r="AL23" i="2" s="1"/>
  <c r="AK20" i="2"/>
  <c r="AK23" i="2" s="1"/>
  <c r="AJ20" i="2"/>
  <c r="AI20" i="2"/>
  <c r="AI23" i="2" s="1"/>
  <c r="AH20" i="2"/>
  <c r="AH23" i="2" s="1"/>
  <c r="AG20" i="2"/>
  <c r="AG23" i="2" s="1"/>
  <c r="AF20" i="2"/>
  <c r="AE20" i="2"/>
  <c r="AD20" i="2"/>
  <c r="AD23" i="2" s="1"/>
  <c r="AC20" i="2"/>
  <c r="AC23" i="2" s="1"/>
  <c r="AB20" i="2"/>
  <c r="AA20" i="2"/>
  <c r="AA23" i="2" s="1"/>
  <c r="Z20" i="2"/>
  <c r="Z23" i="2" s="1"/>
  <c r="Y20" i="2"/>
  <c r="Y23" i="2" s="1"/>
  <c r="X20" i="2"/>
  <c r="W20" i="2"/>
  <c r="V20" i="2"/>
  <c r="V23" i="2" s="1"/>
  <c r="U20" i="2"/>
  <c r="U23" i="2" s="1"/>
  <c r="T20" i="2"/>
  <c r="S20" i="2"/>
  <c r="S23" i="2" s="1"/>
  <c r="AS17" i="2"/>
  <c r="Q17" i="2"/>
  <c r="P17" i="2"/>
  <c r="O17" i="2"/>
  <c r="N17" i="2"/>
  <c r="M17" i="2"/>
  <c r="L17" i="2"/>
  <c r="K17" i="2"/>
  <c r="J17" i="2"/>
  <c r="AS16" i="2"/>
  <c r="AR16" i="2"/>
  <c r="AQ16" i="2"/>
  <c r="AP16" i="2"/>
  <c r="AO16" i="2"/>
  <c r="AN16" i="2"/>
  <c r="AM16" i="2"/>
  <c r="AL16" i="2"/>
  <c r="AK16" i="2"/>
  <c r="AJ16" i="2"/>
  <c r="AI16" i="2"/>
  <c r="AH16" i="2"/>
  <c r="AG16" i="2"/>
  <c r="AF16" i="2"/>
  <c r="AE16" i="2"/>
  <c r="AD16" i="2"/>
  <c r="AC16" i="2"/>
  <c r="AB16" i="2"/>
  <c r="AA16" i="2"/>
  <c r="Z16" i="2"/>
  <c r="Y16" i="2"/>
  <c r="X16" i="2"/>
  <c r="W16" i="2"/>
  <c r="V16" i="2"/>
  <c r="U16" i="2"/>
  <c r="T16" i="2"/>
  <c r="S16" i="2"/>
  <c r="R16" i="2"/>
  <c r="AS15" i="2"/>
  <c r="AR15" i="2"/>
  <c r="AQ15" i="2"/>
  <c r="AP15" i="2"/>
  <c r="AO15" i="2"/>
  <c r="AN15" i="2"/>
  <c r="AM15" i="2"/>
  <c r="AL15" i="2"/>
  <c r="AK15" i="2"/>
  <c r="AJ15" i="2"/>
  <c r="AI15" i="2"/>
  <c r="AH15" i="2"/>
  <c r="AG15" i="2"/>
  <c r="AF15" i="2"/>
  <c r="AE15" i="2"/>
  <c r="AD15" i="2"/>
  <c r="AC15" i="2"/>
  <c r="AB15" i="2"/>
  <c r="AA15" i="2"/>
  <c r="Z15" i="2"/>
  <c r="Y15" i="2"/>
  <c r="X15" i="2"/>
  <c r="W15" i="2"/>
  <c r="V15" i="2"/>
  <c r="U15" i="2"/>
  <c r="T15" i="2"/>
  <c r="S15" i="2"/>
  <c r="R15" i="2"/>
  <c r="AS14" i="2"/>
  <c r="AR14" i="2"/>
  <c r="AR17" i="2" s="1"/>
  <c r="AQ14" i="2"/>
  <c r="AQ17" i="2" s="1"/>
  <c r="AP14" i="2"/>
  <c r="AP17" i="2" s="1"/>
  <c r="AO14" i="2"/>
  <c r="AO17" i="2" s="1"/>
  <c r="AN14" i="2"/>
  <c r="AN17" i="2" s="1"/>
  <c r="AM14" i="2"/>
  <c r="AM17" i="2" s="1"/>
  <c r="AL14" i="2"/>
  <c r="AL17" i="2" s="1"/>
  <c r="AK14" i="2"/>
  <c r="AJ14" i="2"/>
  <c r="AJ17" i="2" s="1"/>
  <c r="AI14" i="2"/>
  <c r="AI17" i="2" s="1"/>
  <c r="AH14" i="2"/>
  <c r="AH17" i="2" s="1"/>
  <c r="AG14" i="2"/>
  <c r="AG17" i="2" s="1"/>
  <c r="AF14" i="2"/>
  <c r="AE14" i="2"/>
  <c r="AE17" i="2" s="1"/>
  <c r="AD14" i="2"/>
  <c r="AD17" i="2" s="1"/>
  <c r="AC14" i="2"/>
  <c r="AB14" i="2"/>
  <c r="AB17" i="2" s="1"/>
  <c r="AA14" i="2"/>
  <c r="AA17" i="2" s="1"/>
  <c r="Z14" i="2"/>
  <c r="Z17" i="2" s="1"/>
  <c r="Y14" i="2"/>
  <c r="Y17" i="2" s="1"/>
  <c r="X14" i="2"/>
  <c r="W14" i="2"/>
  <c r="W17" i="2" s="1"/>
  <c r="V14" i="2"/>
  <c r="V17" i="2" s="1"/>
  <c r="U14" i="2"/>
  <c r="T14" i="2"/>
  <c r="T17" i="2" s="1"/>
  <c r="S14" i="2"/>
  <c r="S17" i="2" s="1"/>
  <c r="R14" i="2"/>
  <c r="R17" i="2" s="1"/>
  <c r="M393" i="1"/>
  <c r="C386" i="1"/>
  <c r="C385" i="1"/>
  <c r="C384" i="1"/>
  <c r="N383" i="1"/>
  <c r="O383" i="1" s="1"/>
  <c r="P383" i="1" s="1"/>
  <c r="Q383" i="1" s="1"/>
  <c r="R383" i="1" s="1"/>
  <c r="S383" i="1" s="1"/>
  <c r="T383" i="1" s="1"/>
  <c r="U383" i="1" s="1"/>
  <c r="V383" i="1" s="1"/>
  <c r="W383" i="1" s="1"/>
  <c r="X383" i="1" s="1"/>
  <c r="Y383" i="1" s="1"/>
  <c r="Z383" i="1" s="1"/>
  <c r="AA383" i="1" s="1"/>
  <c r="AB383" i="1" s="1"/>
  <c r="AC383" i="1" s="1"/>
  <c r="AD383" i="1" s="1"/>
  <c r="AE383" i="1" s="1"/>
  <c r="AF383" i="1" s="1"/>
  <c r="AG383" i="1" s="1"/>
  <c r="AH383" i="1" s="1"/>
  <c r="AI383" i="1" s="1"/>
  <c r="AJ383" i="1" s="1"/>
  <c r="AK383" i="1" s="1"/>
  <c r="AL383" i="1" s="1"/>
  <c r="AM383" i="1" s="1"/>
  <c r="AN383" i="1" s="1"/>
  <c r="AO383" i="1" s="1"/>
  <c r="AP383" i="1" s="1"/>
  <c r="AQ383" i="1" s="1"/>
  <c r="AR383" i="1" s="1"/>
  <c r="AS383" i="1" s="1"/>
  <c r="AS380" i="1"/>
  <c r="AR380" i="1"/>
  <c r="AQ380" i="1"/>
  <c r="AP380" i="1"/>
  <c r="AO380" i="1"/>
  <c r="AN380" i="1"/>
  <c r="AM380" i="1"/>
  <c r="AL380" i="1"/>
  <c r="AK380" i="1"/>
  <c r="AJ380" i="1"/>
  <c r="AI380" i="1"/>
  <c r="AH380" i="1"/>
  <c r="AG380" i="1"/>
  <c r="AF380" i="1"/>
  <c r="AE380" i="1"/>
  <c r="AD380" i="1"/>
  <c r="AC380" i="1"/>
  <c r="AB380" i="1"/>
  <c r="AA380" i="1"/>
  <c r="Z380" i="1"/>
  <c r="Y380" i="1"/>
  <c r="X380" i="1"/>
  <c r="W380" i="1"/>
  <c r="V380" i="1"/>
  <c r="U380" i="1"/>
  <c r="T380" i="1"/>
  <c r="S380" i="1"/>
  <c r="R380" i="1"/>
  <c r="Q380" i="1"/>
  <c r="P380" i="1"/>
  <c r="O380" i="1"/>
  <c r="N380" i="1"/>
  <c r="M380" i="1"/>
  <c r="AS378" i="1"/>
  <c r="AS385" i="1" s="1"/>
  <c r="AR378" i="1"/>
  <c r="AQ378" i="1"/>
  <c r="AQ385" i="1" s="1"/>
  <c r="AP378" i="1"/>
  <c r="AP385" i="1" s="1"/>
  <c r="AO378" i="1"/>
  <c r="AO385" i="1" s="1"/>
  <c r="AN378" i="1"/>
  <c r="AN381" i="1" s="1"/>
  <c r="AN386" i="1" s="1"/>
  <c r="AM378" i="1"/>
  <c r="AL378" i="1"/>
  <c r="AL385" i="1" s="1"/>
  <c r="AK378" i="1"/>
  <c r="AK385" i="1" s="1"/>
  <c r="AJ378" i="1"/>
  <c r="AI378" i="1"/>
  <c r="AI385" i="1" s="1"/>
  <c r="AH378" i="1"/>
  <c r="AH385" i="1" s="1"/>
  <c r="AG378" i="1"/>
  <c r="AF378" i="1"/>
  <c r="AF381" i="1" s="1"/>
  <c r="AF386" i="1" s="1"/>
  <c r="AE378" i="1"/>
  <c r="AD378" i="1"/>
  <c r="AD385" i="1" s="1"/>
  <c r="AC378" i="1"/>
  <c r="AC385" i="1" s="1"/>
  <c r="AB378" i="1"/>
  <c r="AA378" i="1"/>
  <c r="AA385" i="1" s="1"/>
  <c r="Z378" i="1"/>
  <c r="Z385" i="1" s="1"/>
  <c r="Y378" i="1"/>
  <c r="X378" i="1"/>
  <c r="X381" i="1" s="1"/>
  <c r="X386" i="1" s="1"/>
  <c r="W378" i="1"/>
  <c r="V378" i="1"/>
  <c r="V385" i="1" s="1"/>
  <c r="U378" i="1"/>
  <c r="U385" i="1" s="1"/>
  <c r="T378" i="1"/>
  <c r="S378" i="1"/>
  <c r="S385" i="1" s="1"/>
  <c r="R378" i="1"/>
  <c r="R385" i="1" s="1"/>
  <c r="Q378" i="1"/>
  <c r="P378" i="1"/>
  <c r="P381" i="1" s="1"/>
  <c r="P386" i="1" s="1"/>
  <c r="O378" i="1"/>
  <c r="N378" i="1"/>
  <c r="N385" i="1" s="1"/>
  <c r="M378" i="1"/>
  <c r="M385" i="1" s="1"/>
  <c r="M365" i="1"/>
  <c r="AS362" i="1"/>
  <c r="AR362" i="1"/>
  <c r="AQ362" i="1"/>
  <c r="AP362" i="1"/>
  <c r="AO362" i="1"/>
  <c r="AN362" i="1"/>
  <c r="AM362" i="1"/>
  <c r="AL362" i="1"/>
  <c r="AK362" i="1"/>
  <c r="AJ362" i="1"/>
  <c r="AI362" i="1"/>
  <c r="AH362" i="1"/>
  <c r="AG362" i="1"/>
  <c r="AF362" i="1"/>
  <c r="AE362" i="1"/>
  <c r="AD362" i="1"/>
  <c r="AC362" i="1"/>
  <c r="AB362" i="1"/>
  <c r="AA362" i="1"/>
  <c r="Z362" i="1"/>
  <c r="Y362" i="1"/>
  <c r="X362" i="1"/>
  <c r="W362" i="1"/>
  <c r="V362" i="1"/>
  <c r="U362" i="1"/>
  <c r="T362" i="1"/>
  <c r="S362" i="1"/>
  <c r="R362" i="1"/>
  <c r="Q362" i="1"/>
  <c r="P362" i="1"/>
  <c r="O362" i="1"/>
  <c r="N362" i="1"/>
  <c r="M362" i="1"/>
  <c r="AS361" i="1"/>
  <c r="AR361" i="1"/>
  <c r="AQ361" i="1"/>
  <c r="AP361" i="1"/>
  <c r="AO361" i="1"/>
  <c r="AN361" i="1"/>
  <c r="AM361" i="1"/>
  <c r="AL361" i="1"/>
  <c r="AK361" i="1"/>
  <c r="AJ361" i="1"/>
  <c r="AI361" i="1"/>
  <c r="AH361" i="1"/>
  <c r="AG361" i="1"/>
  <c r="AF361" i="1"/>
  <c r="AE361" i="1"/>
  <c r="AD361" i="1"/>
  <c r="AC361" i="1"/>
  <c r="AB361" i="1"/>
  <c r="AA361" i="1"/>
  <c r="Z361" i="1"/>
  <c r="Y361" i="1"/>
  <c r="X361" i="1"/>
  <c r="W361" i="1"/>
  <c r="V361" i="1"/>
  <c r="U361" i="1"/>
  <c r="T361" i="1"/>
  <c r="S361" i="1"/>
  <c r="R361" i="1"/>
  <c r="Q361" i="1"/>
  <c r="P361" i="1"/>
  <c r="O361" i="1"/>
  <c r="N361" i="1"/>
  <c r="M361" i="1"/>
  <c r="C361" i="1"/>
  <c r="AS360" i="1"/>
  <c r="AR360" i="1"/>
  <c r="AQ360" i="1"/>
  <c r="AP360" i="1"/>
  <c r="AO360" i="1"/>
  <c r="AN360" i="1"/>
  <c r="AM360" i="1"/>
  <c r="AL360" i="1"/>
  <c r="AK360" i="1"/>
  <c r="AJ360" i="1"/>
  <c r="AI360" i="1"/>
  <c r="AH360" i="1"/>
  <c r="AG360" i="1"/>
  <c r="AF360" i="1"/>
  <c r="AE360" i="1"/>
  <c r="AD360" i="1"/>
  <c r="AC360" i="1"/>
  <c r="AB360" i="1"/>
  <c r="AA360" i="1"/>
  <c r="Z360" i="1"/>
  <c r="Y360" i="1"/>
  <c r="X360" i="1"/>
  <c r="W360" i="1"/>
  <c r="V360" i="1"/>
  <c r="U360" i="1"/>
  <c r="T360" i="1"/>
  <c r="S360" i="1"/>
  <c r="R360" i="1"/>
  <c r="Q360" i="1"/>
  <c r="P360" i="1"/>
  <c r="O360" i="1"/>
  <c r="N360" i="1"/>
  <c r="M360" i="1"/>
  <c r="C360" i="1"/>
  <c r="AS359" i="1"/>
  <c r="AR359" i="1"/>
  <c r="AQ359" i="1"/>
  <c r="AP359" i="1"/>
  <c r="AO359" i="1"/>
  <c r="AN359" i="1"/>
  <c r="AM359" i="1"/>
  <c r="AL359" i="1"/>
  <c r="AK359" i="1"/>
  <c r="AJ359" i="1"/>
  <c r="AI359" i="1"/>
  <c r="AH359" i="1"/>
  <c r="AG359" i="1"/>
  <c r="AF359" i="1"/>
  <c r="AE359" i="1"/>
  <c r="AD359" i="1"/>
  <c r="AC359" i="1"/>
  <c r="AB359" i="1"/>
  <c r="AA359" i="1"/>
  <c r="Z359" i="1"/>
  <c r="Y359" i="1"/>
  <c r="X359" i="1"/>
  <c r="W359" i="1"/>
  <c r="V359" i="1"/>
  <c r="U359" i="1"/>
  <c r="T359" i="1"/>
  <c r="S359" i="1"/>
  <c r="R359" i="1"/>
  <c r="Q359" i="1"/>
  <c r="P359" i="1"/>
  <c r="O359" i="1"/>
  <c r="N359" i="1"/>
  <c r="M359" i="1"/>
  <c r="C359" i="1"/>
  <c r="AS358" i="1"/>
  <c r="AR358" i="1"/>
  <c r="AQ358" i="1"/>
  <c r="AP358" i="1"/>
  <c r="AO358" i="1"/>
  <c r="AN358" i="1"/>
  <c r="AM358" i="1"/>
  <c r="AL358" i="1"/>
  <c r="AK358" i="1"/>
  <c r="AJ358" i="1"/>
  <c r="AI358" i="1"/>
  <c r="AH358" i="1"/>
  <c r="AG358" i="1"/>
  <c r="AF358" i="1"/>
  <c r="AE358" i="1"/>
  <c r="AD358" i="1"/>
  <c r="AC358" i="1"/>
  <c r="AB358" i="1"/>
  <c r="AA358" i="1"/>
  <c r="Z358" i="1"/>
  <c r="Y358" i="1"/>
  <c r="X358" i="1"/>
  <c r="W358" i="1"/>
  <c r="V358" i="1"/>
  <c r="U358" i="1"/>
  <c r="T358" i="1"/>
  <c r="S358" i="1"/>
  <c r="R358" i="1"/>
  <c r="Q358" i="1"/>
  <c r="P358" i="1"/>
  <c r="O358" i="1"/>
  <c r="N358" i="1"/>
  <c r="M358" i="1"/>
  <c r="C358" i="1"/>
  <c r="AS357" i="1"/>
  <c r="AR357" i="1"/>
  <c r="AQ357" i="1"/>
  <c r="AP357" i="1"/>
  <c r="AO357" i="1"/>
  <c r="AN357" i="1"/>
  <c r="AM357" i="1"/>
  <c r="AL357" i="1"/>
  <c r="AK357" i="1"/>
  <c r="AJ357" i="1"/>
  <c r="AI357" i="1"/>
  <c r="AH357" i="1"/>
  <c r="AG357" i="1"/>
  <c r="AF357" i="1"/>
  <c r="AE357" i="1"/>
  <c r="AD357" i="1"/>
  <c r="AC357" i="1"/>
  <c r="AB357" i="1"/>
  <c r="AA357" i="1"/>
  <c r="Z357" i="1"/>
  <c r="Y357" i="1"/>
  <c r="X357" i="1"/>
  <c r="W357" i="1"/>
  <c r="V357" i="1"/>
  <c r="U357" i="1"/>
  <c r="T357" i="1"/>
  <c r="S357" i="1"/>
  <c r="R357" i="1"/>
  <c r="Q357" i="1"/>
  <c r="P357" i="1"/>
  <c r="O357" i="1"/>
  <c r="N357" i="1"/>
  <c r="M357" i="1"/>
  <c r="C357" i="1"/>
  <c r="AS356" i="1"/>
  <c r="AR356" i="1"/>
  <c r="AQ356" i="1"/>
  <c r="AP356" i="1"/>
  <c r="AO356" i="1"/>
  <c r="AN356" i="1"/>
  <c r="AM356" i="1"/>
  <c r="AL356" i="1"/>
  <c r="AK356" i="1"/>
  <c r="AJ356" i="1"/>
  <c r="AI356" i="1"/>
  <c r="AH356" i="1"/>
  <c r="AG356" i="1"/>
  <c r="AF356" i="1"/>
  <c r="AE356" i="1"/>
  <c r="AD356" i="1"/>
  <c r="AC356" i="1"/>
  <c r="AB356" i="1"/>
  <c r="AA356" i="1"/>
  <c r="Z356" i="1"/>
  <c r="Y356" i="1"/>
  <c r="X356" i="1"/>
  <c r="W356" i="1"/>
  <c r="V356" i="1"/>
  <c r="U356" i="1"/>
  <c r="T356" i="1"/>
  <c r="S356" i="1"/>
  <c r="R356" i="1"/>
  <c r="Q356" i="1"/>
  <c r="P356" i="1"/>
  <c r="O356" i="1"/>
  <c r="N356" i="1"/>
  <c r="M356" i="1"/>
  <c r="C356" i="1"/>
  <c r="AS355" i="1"/>
  <c r="AR355" i="1"/>
  <c r="AQ355" i="1"/>
  <c r="AP355" i="1"/>
  <c r="AO355" i="1"/>
  <c r="AN355" i="1"/>
  <c r="AM355" i="1"/>
  <c r="AL355" i="1"/>
  <c r="AK355" i="1"/>
  <c r="AJ355" i="1"/>
  <c r="AI355" i="1"/>
  <c r="AH355" i="1"/>
  <c r="AG355" i="1"/>
  <c r="AF355" i="1"/>
  <c r="AE355" i="1"/>
  <c r="AD355" i="1"/>
  <c r="AC355" i="1"/>
  <c r="AB355" i="1"/>
  <c r="AA355" i="1"/>
  <c r="Z355" i="1"/>
  <c r="Y355" i="1"/>
  <c r="X355" i="1"/>
  <c r="W355" i="1"/>
  <c r="V355" i="1"/>
  <c r="U355" i="1"/>
  <c r="T355" i="1"/>
  <c r="S355" i="1"/>
  <c r="R355" i="1"/>
  <c r="Q355" i="1"/>
  <c r="P355" i="1"/>
  <c r="O355" i="1"/>
  <c r="N355" i="1"/>
  <c r="M355" i="1"/>
  <c r="C355" i="1"/>
  <c r="AS354" i="1"/>
  <c r="AR354" i="1"/>
  <c r="AQ354" i="1"/>
  <c r="AP354" i="1"/>
  <c r="AO354" i="1"/>
  <c r="AN354" i="1"/>
  <c r="AM354" i="1"/>
  <c r="AL354" i="1"/>
  <c r="AK354" i="1"/>
  <c r="AJ354" i="1"/>
  <c r="AI354" i="1"/>
  <c r="AH354" i="1"/>
  <c r="AG354" i="1"/>
  <c r="AF354" i="1"/>
  <c r="AE354" i="1"/>
  <c r="AD354" i="1"/>
  <c r="AC354" i="1"/>
  <c r="AB354" i="1"/>
  <c r="AA354" i="1"/>
  <c r="Z354" i="1"/>
  <c r="Y354" i="1"/>
  <c r="X354" i="1"/>
  <c r="W354" i="1"/>
  <c r="V354" i="1"/>
  <c r="U354" i="1"/>
  <c r="T354" i="1"/>
  <c r="S354" i="1"/>
  <c r="R354" i="1"/>
  <c r="Q354" i="1"/>
  <c r="P354" i="1"/>
  <c r="O354" i="1"/>
  <c r="N354" i="1"/>
  <c r="M354" i="1"/>
  <c r="C354" i="1"/>
  <c r="AS353" i="1"/>
  <c r="AR353" i="1"/>
  <c r="AQ353" i="1"/>
  <c r="AP353" i="1"/>
  <c r="AO353" i="1"/>
  <c r="AN353" i="1"/>
  <c r="AM353" i="1"/>
  <c r="AL353" i="1"/>
  <c r="AK353" i="1"/>
  <c r="AJ353" i="1"/>
  <c r="AI353" i="1"/>
  <c r="AH353" i="1"/>
  <c r="AG353" i="1"/>
  <c r="AF353" i="1"/>
  <c r="AE353" i="1"/>
  <c r="AD353" i="1"/>
  <c r="AC353" i="1"/>
  <c r="AB353" i="1"/>
  <c r="AA353" i="1"/>
  <c r="Z353" i="1"/>
  <c r="Y353" i="1"/>
  <c r="X353" i="1"/>
  <c r="W353" i="1"/>
  <c r="V353" i="1"/>
  <c r="U353" i="1"/>
  <c r="T353" i="1"/>
  <c r="S353" i="1"/>
  <c r="R353" i="1"/>
  <c r="Q353" i="1"/>
  <c r="P353" i="1"/>
  <c r="O353" i="1"/>
  <c r="N353" i="1"/>
  <c r="M353" i="1"/>
  <c r="C353" i="1"/>
  <c r="AS352" i="1"/>
  <c r="AR352" i="1"/>
  <c r="AQ352" i="1"/>
  <c r="AP352" i="1"/>
  <c r="AO352" i="1"/>
  <c r="AN352" i="1"/>
  <c r="AM352" i="1"/>
  <c r="AL352" i="1"/>
  <c r="AK352" i="1"/>
  <c r="AJ352" i="1"/>
  <c r="AI352" i="1"/>
  <c r="AH352" i="1"/>
  <c r="AG352" i="1"/>
  <c r="AF352" i="1"/>
  <c r="AE352" i="1"/>
  <c r="AD352" i="1"/>
  <c r="AC352" i="1"/>
  <c r="AB352" i="1"/>
  <c r="AA352" i="1"/>
  <c r="Z352" i="1"/>
  <c r="Y352" i="1"/>
  <c r="X352" i="1"/>
  <c r="W352" i="1"/>
  <c r="V352" i="1"/>
  <c r="U352" i="1"/>
  <c r="T352" i="1"/>
  <c r="S352" i="1"/>
  <c r="R352" i="1"/>
  <c r="Q352" i="1"/>
  <c r="P352" i="1"/>
  <c r="O352" i="1"/>
  <c r="N352" i="1"/>
  <c r="M352" i="1"/>
  <c r="C352" i="1"/>
  <c r="AS351" i="1"/>
  <c r="AR351" i="1"/>
  <c r="AQ351" i="1"/>
  <c r="AP351" i="1"/>
  <c r="AO351" i="1"/>
  <c r="AN351" i="1"/>
  <c r="AM351" i="1"/>
  <c r="AL351" i="1"/>
  <c r="AK351" i="1"/>
  <c r="AJ351" i="1"/>
  <c r="AI351" i="1"/>
  <c r="AH351" i="1"/>
  <c r="AG351" i="1"/>
  <c r="AF351" i="1"/>
  <c r="AE351" i="1"/>
  <c r="AD351" i="1"/>
  <c r="AC351" i="1"/>
  <c r="AB351" i="1"/>
  <c r="AA351" i="1"/>
  <c r="Z351" i="1"/>
  <c r="Y351" i="1"/>
  <c r="X351" i="1"/>
  <c r="W351" i="1"/>
  <c r="V351" i="1"/>
  <c r="U351" i="1"/>
  <c r="T351" i="1"/>
  <c r="S351" i="1"/>
  <c r="R351" i="1"/>
  <c r="Q351" i="1"/>
  <c r="P351" i="1"/>
  <c r="O351" i="1"/>
  <c r="N351" i="1"/>
  <c r="M351" i="1"/>
  <c r="C351" i="1"/>
  <c r="AS350" i="1"/>
  <c r="AR350" i="1"/>
  <c r="AQ350" i="1"/>
  <c r="AP350" i="1"/>
  <c r="AO350" i="1"/>
  <c r="AN350" i="1"/>
  <c r="AM350" i="1"/>
  <c r="AL350" i="1"/>
  <c r="AK350" i="1"/>
  <c r="AJ350" i="1"/>
  <c r="AI350" i="1"/>
  <c r="AH350" i="1"/>
  <c r="AG350" i="1"/>
  <c r="AF350" i="1"/>
  <c r="AE350" i="1"/>
  <c r="AD350" i="1"/>
  <c r="AC350" i="1"/>
  <c r="AB350" i="1"/>
  <c r="AA350" i="1"/>
  <c r="Z350" i="1"/>
  <c r="Y350" i="1"/>
  <c r="X350" i="1"/>
  <c r="W350" i="1"/>
  <c r="V350" i="1"/>
  <c r="U350" i="1"/>
  <c r="T350" i="1"/>
  <c r="S350" i="1"/>
  <c r="R350" i="1"/>
  <c r="Q350" i="1"/>
  <c r="P350" i="1"/>
  <c r="O350" i="1"/>
  <c r="N350" i="1"/>
  <c r="M350" i="1"/>
  <c r="C350" i="1"/>
  <c r="AS349" i="1"/>
  <c r="AR349" i="1"/>
  <c r="AQ349" i="1"/>
  <c r="AP349" i="1"/>
  <c r="AO349" i="1"/>
  <c r="AN349" i="1"/>
  <c r="AM349" i="1"/>
  <c r="AL349" i="1"/>
  <c r="AK349" i="1"/>
  <c r="AJ349" i="1"/>
  <c r="AI349" i="1"/>
  <c r="AH349" i="1"/>
  <c r="AG349" i="1"/>
  <c r="AF349" i="1"/>
  <c r="AE349" i="1"/>
  <c r="AD349" i="1"/>
  <c r="AC349" i="1"/>
  <c r="AB349" i="1"/>
  <c r="AA349" i="1"/>
  <c r="Z349" i="1"/>
  <c r="Y349" i="1"/>
  <c r="X349" i="1"/>
  <c r="W349" i="1"/>
  <c r="V349" i="1"/>
  <c r="U349" i="1"/>
  <c r="T349" i="1"/>
  <c r="S349" i="1"/>
  <c r="R349" i="1"/>
  <c r="Q349" i="1"/>
  <c r="P349" i="1"/>
  <c r="O349" i="1"/>
  <c r="N349" i="1"/>
  <c r="M349" i="1"/>
  <c r="C349" i="1"/>
  <c r="AS348" i="1"/>
  <c r="AR348" i="1"/>
  <c r="AQ348" i="1"/>
  <c r="AP348" i="1"/>
  <c r="AO348" i="1"/>
  <c r="AN348" i="1"/>
  <c r="AM348" i="1"/>
  <c r="AL348" i="1"/>
  <c r="AK348" i="1"/>
  <c r="AJ348" i="1"/>
  <c r="AI348" i="1"/>
  <c r="AH348" i="1"/>
  <c r="AG348" i="1"/>
  <c r="AF348" i="1"/>
  <c r="AE348" i="1"/>
  <c r="AD348" i="1"/>
  <c r="AC348" i="1"/>
  <c r="AB348" i="1"/>
  <c r="AA348" i="1"/>
  <c r="Z348" i="1"/>
  <c r="Y348" i="1"/>
  <c r="X348" i="1"/>
  <c r="W348" i="1"/>
  <c r="V348" i="1"/>
  <c r="U348" i="1"/>
  <c r="T348" i="1"/>
  <c r="S348" i="1"/>
  <c r="R348" i="1"/>
  <c r="Q348" i="1"/>
  <c r="P348" i="1"/>
  <c r="O348" i="1"/>
  <c r="N348" i="1"/>
  <c r="M348" i="1"/>
  <c r="C348" i="1"/>
  <c r="AS347" i="1"/>
  <c r="AR347" i="1"/>
  <c r="AQ347" i="1"/>
  <c r="AP347" i="1"/>
  <c r="AO347" i="1"/>
  <c r="AN347" i="1"/>
  <c r="AM347" i="1"/>
  <c r="AL347" i="1"/>
  <c r="AK347" i="1"/>
  <c r="AJ347" i="1"/>
  <c r="AI347" i="1"/>
  <c r="AH347" i="1"/>
  <c r="AG347" i="1"/>
  <c r="AF347" i="1"/>
  <c r="AE347" i="1"/>
  <c r="AD347" i="1"/>
  <c r="AC347" i="1"/>
  <c r="AB347" i="1"/>
  <c r="AA347" i="1"/>
  <c r="Z347" i="1"/>
  <c r="Y347" i="1"/>
  <c r="X347" i="1"/>
  <c r="W347" i="1"/>
  <c r="V347" i="1"/>
  <c r="U347" i="1"/>
  <c r="T347" i="1"/>
  <c r="S347" i="1"/>
  <c r="R347" i="1"/>
  <c r="Q347" i="1"/>
  <c r="P347" i="1"/>
  <c r="O347" i="1"/>
  <c r="N347" i="1"/>
  <c r="M347" i="1"/>
  <c r="C347" i="1"/>
  <c r="C346" i="1"/>
  <c r="M345" i="1"/>
  <c r="N345" i="1" s="1"/>
  <c r="O345" i="1" s="1"/>
  <c r="P345" i="1" s="1"/>
  <c r="Q345" i="1" s="1"/>
  <c r="R345" i="1" s="1"/>
  <c r="S345" i="1" s="1"/>
  <c r="T345" i="1" s="1"/>
  <c r="U345" i="1" s="1"/>
  <c r="V345" i="1" s="1"/>
  <c r="W345" i="1" s="1"/>
  <c r="X345" i="1" s="1"/>
  <c r="Y345" i="1" s="1"/>
  <c r="Z345" i="1" s="1"/>
  <c r="AA345" i="1" s="1"/>
  <c r="AB345" i="1" s="1"/>
  <c r="AC345" i="1" s="1"/>
  <c r="AD345" i="1" s="1"/>
  <c r="AE345" i="1" s="1"/>
  <c r="AF345" i="1" s="1"/>
  <c r="AG345" i="1" s="1"/>
  <c r="AH345" i="1" s="1"/>
  <c r="AI345" i="1" s="1"/>
  <c r="AJ345" i="1" s="1"/>
  <c r="AK345" i="1" s="1"/>
  <c r="AL345" i="1" s="1"/>
  <c r="AM345" i="1" s="1"/>
  <c r="AN345" i="1" s="1"/>
  <c r="AO345" i="1" s="1"/>
  <c r="AP345" i="1" s="1"/>
  <c r="AQ345" i="1" s="1"/>
  <c r="AR345" i="1" s="1"/>
  <c r="AS345" i="1" s="1"/>
  <c r="M337" i="1"/>
  <c r="N337" i="1" s="1"/>
  <c r="O337" i="1" s="1"/>
  <c r="P337" i="1" s="1"/>
  <c r="Q337" i="1" s="1"/>
  <c r="R337" i="1" s="1"/>
  <c r="S337" i="1" s="1"/>
  <c r="T337" i="1" s="1"/>
  <c r="U337" i="1" s="1"/>
  <c r="V337" i="1" s="1"/>
  <c r="W337" i="1" s="1"/>
  <c r="X337" i="1" s="1"/>
  <c r="Y337" i="1" s="1"/>
  <c r="Z337" i="1" s="1"/>
  <c r="AA337" i="1" s="1"/>
  <c r="AB337" i="1" s="1"/>
  <c r="AC337" i="1" s="1"/>
  <c r="AD337" i="1" s="1"/>
  <c r="AE337" i="1" s="1"/>
  <c r="AF337" i="1" s="1"/>
  <c r="AG337" i="1" s="1"/>
  <c r="AH337" i="1" s="1"/>
  <c r="AI337" i="1" s="1"/>
  <c r="AJ337" i="1" s="1"/>
  <c r="AK337" i="1" s="1"/>
  <c r="AL337" i="1" s="1"/>
  <c r="AM337" i="1" s="1"/>
  <c r="AN337" i="1" s="1"/>
  <c r="AO337" i="1" s="1"/>
  <c r="AP337" i="1" s="1"/>
  <c r="AQ337" i="1" s="1"/>
  <c r="AR337" i="1" s="1"/>
  <c r="AS337" i="1" s="1"/>
  <c r="Z335" i="1"/>
  <c r="C334" i="1"/>
  <c r="Z333" i="1"/>
  <c r="AA333" i="1" s="1"/>
  <c r="AB333" i="1" s="1"/>
  <c r="AC333" i="1" s="1"/>
  <c r="AD333" i="1" s="1"/>
  <c r="AE333" i="1" s="1"/>
  <c r="AF333" i="1" s="1"/>
  <c r="AG333" i="1" s="1"/>
  <c r="AH333" i="1" s="1"/>
  <c r="C332" i="1"/>
  <c r="Z331" i="1"/>
  <c r="AA331" i="1" s="1"/>
  <c r="C330" i="1"/>
  <c r="Z329" i="1"/>
  <c r="AA329" i="1" s="1"/>
  <c r="AA287" i="1" s="1"/>
  <c r="C328" i="1"/>
  <c r="Z327" i="1"/>
  <c r="AA327" i="1" s="1"/>
  <c r="C326" i="1"/>
  <c r="Z325" i="1"/>
  <c r="C324" i="1"/>
  <c r="Z323" i="1"/>
  <c r="C322" i="1"/>
  <c r="AM321" i="1"/>
  <c r="AN321" i="1" s="1"/>
  <c r="AN267" i="1" s="1"/>
  <c r="Z321" i="1"/>
  <c r="Z223" i="1" s="1"/>
  <c r="C320" i="1"/>
  <c r="Z319" i="1"/>
  <c r="AA319" i="1" s="1"/>
  <c r="C318" i="1"/>
  <c r="Z317" i="1"/>
  <c r="AA317" i="1" s="1"/>
  <c r="C316" i="1"/>
  <c r="Z315" i="1"/>
  <c r="AA315" i="1" s="1"/>
  <c r="AB315" i="1" s="1"/>
  <c r="Z313" i="1"/>
  <c r="AA313" i="1" s="1"/>
  <c r="AB313" i="1" s="1"/>
  <c r="AC313" i="1" s="1"/>
  <c r="AD313" i="1" s="1"/>
  <c r="AE313" i="1" s="1"/>
  <c r="AF313" i="1" s="1"/>
  <c r="C312" i="1"/>
  <c r="Z311" i="1"/>
  <c r="AA311" i="1" s="1"/>
  <c r="AB311" i="1" s="1"/>
  <c r="AC311" i="1" s="1"/>
  <c r="AD311" i="1" s="1"/>
  <c r="C310" i="1"/>
  <c r="Z309" i="1"/>
  <c r="AA309" i="1" s="1"/>
  <c r="C308" i="1"/>
  <c r="Z307" i="1"/>
  <c r="AA307" i="1" s="1"/>
  <c r="AB307" i="1" s="1"/>
  <c r="AC307" i="1" s="1"/>
  <c r="AD307" i="1" s="1"/>
  <c r="AE307" i="1" s="1"/>
  <c r="C306" i="1"/>
  <c r="M305" i="1"/>
  <c r="N305" i="1" s="1"/>
  <c r="O305" i="1" s="1"/>
  <c r="P305" i="1" s="1"/>
  <c r="Q305" i="1" s="1"/>
  <c r="R305" i="1" s="1"/>
  <c r="S305" i="1" s="1"/>
  <c r="T305" i="1" s="1"/>
  <c r="U305" i="1" s="1"/>
  <c r="V305" i="1" s="1"/>
  <c r="W305" i="1" s="1"/>
  <c r="X305" i="1" s="1"/>
  <c r="Y305" i="1" s="1"/>
  <c r="Z305" i="1" s="1"/>
  <c r="AA305" i="1" s="1"/>
  <c r="AB305" i="1" s="1"/>
  <c r="AC305" i="1" s="1"/>
  <c r="AD305" i="1" s="1"/>
  <c r="AE305" i="1" s="1"/>
  <c r="AF305" i="1" s="1"/>
  <c r="AG305" i="1" s="1"/>
  <c r="AH305" i="1" s="1"/>
  <c r="AI305" i="1" s="1"/>
  <c r="AJ305" i="1" s="1"/>
  <c r="AK305" i="1" s="1"/>
  <c r="AL305" i="1" s="1"/>
  <c r="AM305" i="1" s="1"/>
  <c r="AN305" i="1" s="1"/>
  <c r="AO305" i="1" s="1"/>
  <c r="AP305" i="1" s="1"/>
  <c r="AQ305" i="1" s="1"/>
  <c r="AR305" i="1" s="1"/>
  <c r="AS305" i="1" s="1"/>
  <c r="Y302" i="1"/>
  <c r="X302" i="1"/>
  <c r="W302" i="1"/>
  <c r="V302" i="1"/>
  <c r="U302" i="1"/>
  <c r="T302" i="1"/>
  <c r="S302" i="1"/>
  <c r="R302" i="1"/>
  <c r="Q302" i="1"/>
  <c r="P302" i="1"/>
  <c r="O302" i="1"/>
  <c r="N302" i="1"/>
  <c r="M302" i="1"/>
  <c r="Y301" i="1"/>
  <c r="X301" i="1"/>
  <c r="W301" i="1"/>
  <c r="V301" i="1"/>
  <c r="U301" i="1"/>
  <c r="T301" i="1"/>
  <c r="S301" i="1"/>
  <c r="R301" i="1"/>
  <c r="Q301" i="1"/>
  <c r="P301" i="1"/>
  <c r="O301" i="1"/>
  <c r="N301" i="1"/>
  <c r="M301" i="1"/>
  <c r="AD297" i="1"/>
  <c r="Y297" i="1"/>
  <c r="X297" i="1"/>
  <c r="W297" i="1"/>
  <c r="V297" i="1"/>
  <c r="U297" i="1"/>
  <c r="T297" i="1"/>
  <c r="S297" i="1"/>
  <c r="R297" i="1"/>
  <c r="Q297" i="1"/>
  <c r="P297" i="1"/>
  <c r="O297" i="1"/>
  <c r="N297" i="1"/>
  <c r="M297" i="1"/>
  <c r="Y296" i="1"/>
  <c r="X296" i="1"/>
  <c r="W296" i="1"/>
  <c r="V296" i="1"/>
  <c r="U296" i="1"/>
  <c r="T296" i="1"/>
  <c r="S296" i="1"/>
  <c r="R296" i="1"/>
  <c r="Q296" i="1"/>
  <c r="P296" i="1"/>
  <c r="O296" i="1"/>
  <c r="N296" i="1"/>
  <c r="M296" i="1"/>
  <c r="Y292" i="1"/>
  <c r="X292" i="1"/>
  <c r="W292" i="1"/>
  <c r="V292" i="1"/>
  <c r="U292" i="1"/>
  <c r="T292" i="1"/>
  <c r="S292" i="1"/>
  <c r="R292" i="1"/>
  <c r="Q292" i="1"/>
  <c r="P292" i="1"/>
  <c r="O292" i="1"/>
  <c r="N292" i="1"/>
  <c r="M292" i="1"/>
  <c r="Y291" i="1"/>
  <c r="X291" i="1"/>
  <c r="W291" i="1"/>
  <c r="V291" i="1"/>
  <c r="U291" i="1"/>
  <c r="T291" i="1"/>
  <c r="S291" i="1"/>
  <c r="R291" i="1"/>
  <c r="Q291" i="1"/>
  <c r="P291" i="1"/>
  <c r="O291" i="1"/>
  <c r="N291" i="1"/>
  <c r="M291" i="1"/>
  <c r="Y287" i="1"/>
  <c r="X287" i="1"/>
  <c r="W287" i="1"/>
  <c r="V287" i="1"/>
  <c r="U287" i="1"/>
  <c r="T287" i="1"/>
  <c r="S287" i="1"/>
  <c r="R287" i="1"/>
  <c r="Q287" i="1"/>
  <c r="P287" i="1"/>
  <c r="O287" i="1"/>
  <c r="N287" i="1"/>
  <c r="M287" i="1"/>
  <c r="Y286" i="1"/>
  <c r="X286" i="1"/>
  <c r="W286" i="1"/>
  <c r="V286" i="1"/>
  <c r="U286" i="1"/>
  <c r="T286" i="1"/>
  <c r="S286" i="1"/>
  <c r="R286" i="1"/>
  <c r="Q286" i="1"/>
  <c r="P286" i="1"/>
  <c r="O286" i="1"/>
  <c r="N286" i="1"/>
  <c r="M286" i="1"/>
  <c r="Z282" i="1"/>
  <c r="Y282" i="1"/>
  <c r="X282" i="1"/>
  <c r="W282" i="1"/>
  <c r="V282" i="1"/>
  <c r="U282" i="1"/>
  <c r="T282" i="1"/>
  <c r="S282" i="1"/>
  <c r="R282" i="1"/>
  <c r="Q282" i="1"/>
  <c r="P282" i="1"/>
  <c r="O282" i="1"/>
  <c r="N282" i="1"/>
  <c r="M282" i="1"/>
  <c r="Y281" i="1"/>
  <c r="X281" i="1"/>
  <c r="W281" i="1"/>
  <c r="V281" i="1"/>
  <c r="U281" i="1"/>
  <c r="T281" i="1"/>
  <c r="S281" i="1"/>
  <c r="R281" i="1"/>
  <c r="Q281" i="1"/>
  <c r="P281" i="1"/>
  <c r="O281" i="1"/>
  <c r="N281" i="1"/>
  <c r="M281" i="1"/>
  <c r="Y277" i="1"/>
  <c r="X277" i="1"/>
  <c r="W277" i="1"/>
  <c r="V277" i="1"/>
  <c r="U277" i="1"/>
  <c r="T277" i="1"/>
  <c r="S277" i="1"/>
  <c r="R277" i="1"/>
  <c r="Q277" i="1"/>
  <c r="P277" i="1"/>
  <c r="O277" i="1"/>
  <c r="N277" i="1"/>
  <c r="M277" i="1"/>
  <c r="Y276" i="1"/>
  <c r="X276" i="1"/>
  <c r="W276" i="1"/>
  <c r="V276" i="1"/>
  <c r="U276" i="1"/>
  <c r="T276" i="1"/>
  <c r="S276" i="1"/>
  <c r="R276" i="1"/>
  <c r="Q276" i="1"/>
  <c r="P276" i="1"/>
  <c r="O276" i="1"/>
  <c r="N276" i="1"/>
  <c r="M276" i="1"/>
  <c r="Y272" i="1"/>
  <c r="X272" i="1"/>
  <c r="W272" i="1"/>
  <c r="V272" i="1"/>
  <c r="U272" i="1"/>
  <c r="T272" i="1"/>
  <c r="S272" i="1"/>
  <c r="R272" i="1"/>
  <c r="Q272" i="1"/>
  <c r="P272" i="1"/>
  <c r="O272" i="1"/>
  <c r="N272" i="1"/>
  <c r="M272" i="1"/>
  <c r="Y271" i="1"/>
  <c r="X271" i="1"/>
  <c r="W271" i="1"/>
  <c r="V271" i="1"/>
  <c r="U271" i="1"/>
  <c r="T271" i="1"/>
  <c r="S271" i="1"/>
  <c r="R271" i="1"/>
  <c r="Q271" i="1"/>
  <c r="P271" i="1"/>
  <c r="O271" i="1"/>
  <c r="N271" i="1"/>
  <c r="M271" i="1"/>
  <c r="AL267" i="1"/>
  <c r="AK267" i="1"/>
  <c r="AJ267" i="1"/>
  <c r="AI267" i="1"/>
  <c r="AH267" i="1"/>
  <c r="AG267" i="1"/>
  <c r="AF267" i="1"/>
  <c r="AE267" i="1"/>
  <c r="AD267" i="1"/>
  <c r="AC267" i="1"/>
  <c r="AB267" i="1"/>
  <c r="AA267" i="1"/>
  <c r="Y267" i="1"/>
  <c r="X267" i="1"/>
  <c r="W267" i="1"/>
  <c r="V267" i="1"/>
  <c r="U267" i="1"/>
  <c r="T267" i="1"/>
  <c r="S267" i="1"/>
  <c r="R267" i="1"/>
  <c r="Q267" i="1"/>
  <c r="P267" i="1"/>
  <c r="O267" i="1"/>
  <c r="N267" i="1"/>
  <c r="M267" i="1"/>
  <c r="Y262" i="1"/>
  <c r="X262" i="1"/>
  <c r="W262" i="1"/>
  <c r="V262" i="1"/>
  <c r="U262" i="1"/>
  <c r="T262" i="1"/>
  <c r="S262" i="1"/>
  <c r="R262" i="1"/>
  <c r="Q262" i="1"/>
  <c r="P262" i="1"/>
  <c r="O262" i="1"/>
  <c r="N262" i="1"/>
  <c r="M262" i="1"/>
  <c r="Y257" i="1"/>
  <c r="X257" i="1"/>
  <c r="W257" i="1"/>
  <c r="V257" i="1"/>
  <c r="U257" i="1"/>
  <c r="T257" i="1"/>
  <c r="S257" i="1"/>
  <c r="R257" i="1"/>
  <c r="Q257" i="1"/>
  <c r="P257" i="1"/>
  <c r="O257" i="1"/>
  <c r="N257" i="1"/>
  <c r="M257" i="1"/>
  <c r="Y251" i="1"/>
  <c r="X251" i="1"/>
  <c r="W251" i="1"/>
  <c r="V251" i="1"/>
  <c r="U251" i="1"/>
  <c r="T251" i="1"/>
  <c r="S251" i="1"/>
  <c r="R251" i="1"/>
  <c r="Q251" i="1"/>
  <c r="P251" i="1"/>
  <c r="O251" i="1"/>
  <c r="N251" i="1"/>
  <c r="M251" i="1"/>
  <c r="Y246" i="1"/>
  <c r="X246" i="1"/>
  <c r="W246" i="1"/>
  <c r="V246" i="1"/>
  <c r="U246" i="1"/>
  <c r="T246" i="1"/>
  <c r="S246" i="1"/>
  <c r="R246" i="1"/>
  <c r="Q246" i="1"/>
  <c r="P246" i="1"/>
  <c r="O246" i="1"/>
  <c r="N246" i="1"/>
  <c r="M246" i="1"/>
  <c r="Y241" i="1"/>
  <c r="X241" i="1"/>
  <c r="W241" i="1"/>
  <c r="V241" i="1"/>
  <c r="U241" i="1"/>
  <c r="T241" i="1"/>
  <c r="S241" i="1"/>
  <c r="R241" i="1"/>
  <c r="Q241" i="1"/>
  <c r="P241" i="1"/>
  <c r="O241" i="1"/>
  <c r="N241" i="1"/>
  <c r="M241" i="1"/>
  <c r="Y236" i="1"/>
  <c r="X236" i="1"/>
  <c r="W236" i="1"/>
  <c r="V236" i="1"/>
  <c r="U236" i="1"/>
  <c r="T236" i="1"/>
  <c r="S236" i="1"/>
  <c r="R236" i="1"/>
  <c r="Q236" i="1"/>
  <c r="P236" i="1"/>
  <c r="O236" i="1"/>
  <c r="N236" i="1"/>
  <c r="M236" i="1"/>
  <c r="N228" i="1"/>
  <c r="O228" i="1" s="1"/>
  <c r="P228" i="1" s="1"/>
  <c r="Q228" i="1" s="1"/>
  <c r="R228" i="1" s="1"/>
  <c r="S228" i="1" s="1"/>
  <c r="T228" i="1" s="1"/>
  <c r="U228" i="1" s="1"/>
  <c r="V228" i="1" s="1"/>
  <c r="W228" i="1" s="1"/>
  <c r="X228" i="1" s="1"/>
  <c r="Y228" i="1" s="1"/>
  <c r="Z228" i="1" s="1"/>
  <c r="AA228" i="1" s="1"/>
  <c r="AB228" i="1" s="1"/>
  <c r="AC228" i="1" s="1"/>
  <c r="AD228" i="1" s="1"/>
  <c r="AE228" i="1" s="1"/>
  <c r="AF228" i="1" s="1"/>
  <c r="AG228" i="1" s="1"/>
  <c r="AH228" i="1" s="1"/>
  <c r="AI228" i="1" s="1"/>
  <c r="AJ228" i="1" s="1"/>
  <c r="AK228" i="1" s="1"/>
  <c r="AL228" i="1" s="1"/>
  <c r="AM228" i="1" s="1"/>
  <c r="AN228" i="1" s="1"/>
  <c r="AO228" i="1" s="1"/>
  <c r="AP228" i="1" s="1"/>
  <c r="AQ228" i="1" s="1"/>
  <c r="AR228" i="1" s="1"/>
  <c r="AS228" i="1" s="1"/>
  <c r="M228" i="1"/>
  <c r="AL223" i="1"/>
  <c r="AK223" i="1"/>
  <c r="AJ223" i="1"/>
  <c r="AI223" i="1"/>
  <c r="AH223" i="1"/>
  <c r="AG223" i="1"/>
  <c r="AF223" i="1"/>
  <c r="AE223" i="1"/>
  <c r="AD223" i="1"/>
  <c r="AC223" i="1"/>
  <c r="AB223" i="1"/>
  <c r="AA223" i="1"/>
  <c r="C222" i="1"/>
  <c r="C221" i="1"/>
  <c r="C217" i="1"/>
  <c r="C216" i="1"/>
  <c r="M215" i="1"/>
  <c r="Y213" i="1"/>
  <c r="X213" i="1"/>
  <c r="W213" i="1"/>
  <c r="V213" i="1"/>
  <c r="U213" i="1"/>
  <c r="T213" i="1"/>
  <c r="S213" i="1"/>
  <c r="R213" i="1"/>
  <c r="Q213" i="1"/>
  <c r="P213" i="1"/>
  <c r="O213" i="1"/>
  <c r="N213" i="1"/>
  <c r="M213" i="1"/>
  <c r="M195" i="1"/>
  <c r="N195" i="1" s="1"/>
  <c r="O195" i="1" s="1"/>
  <c r="P195" i="1" s="1"/>
  <c r="Q195" i="1" s="1"/>
  <c r="R195" i="1" s="1"/>
  <c r="S195" i="1" s="1"/>
  <c r="T195" i="1" s="1"/>
  <c r="U195" i="1" s="1"/>
  <c r="V195" i="1" s="1"/>
  <c r="W195" i="1" s="1"/>
  <c r="X195" i="1" s="1"/>
  <c r="Y195" i="1" s="1"/>
  <c r="Z195" i="1" s="1"/>
  <c r="AA195" i="1" s="1"/>
  <c r="AB195" i="1" s="1"/>
  <c r="AC195" i="1" s="1"/>
  <c r="AD195" i="1" s="1"/>
  <c r="AE195" i="1" s="1"/>
  <c r="AF195" i="1" s="1"/>
  <c r="AG195" i="1" s="1"/>
  <c r="AH195" i="1" s="1"/>
  <c r="AI195" i="1" s="1"/>
  <c r="AJ195" i="1" s="1"/>
  <c r="AK195" i="1" s="1"/>
  <c r="AL195" i="1" s="1"/>
  <c r="AM195" i="1" s="1"/>
  <c r="AN195" i="1" s="1"/>
  <c r="AO195" i="1" s="1"/>
  <c r="AP195" i="1" s="1"/>
  <c r="AQ195" i="1" s="1"/>
  <c r="AR195" i="1" s="1"/>
  <c r="AS195" i="1" s="1"/>
  <c r="C191" i="1"/>
  <c r="M187" i="1"/>
  <c r="N187" i="1" s="1"/>
  <c r="O187" i="1" s="1"/>
  <c r="P187" i="1" s="1"/>
  <c r="Q187" i="1" s="1"/>
  <c r="R187" i="1" s="1"/>
  <c r="S187" i="1" s="1"/>
  <c r="T187" i="1" s="1"/>
  <c r="U187" i="1" s="1"/>
  <c r="V187" i="1" s="1"/>
  <c r="W187" i="1" s="1"/>
  <c r="X187" i="1" s="1"/>
  <c r="Y187" i="1" s="1"/>
  <c r="Z187" i="1" s="1"/>
  <c r="AA187" i="1" s="1"/>
  <c r="AB187" i="1" s="1"/>
  <c r="AC187" i="1" s="1"/>
  <c r="AD187" i="1" s="1"/>
  <c r="AE187" i="1" s="1"/>
  <c r="AF187" i="1" s="1"/>
  <c r="AG187" i="1" s="1"/>
  <c r="AH187" i="1" s="1"/>
  <c r="AI187" i="1" s="1"/>
  <c r="AJ187" i="1" s="1"/>
  <c r="AK187" i="1" s="1"/>
  <c r="AL187" i="1" s="1"/>
  <c r="AM187" i="1" s="1"/>
  <c r="AN187" i="1" s="1"/>
  <c r="AO187" i="1" s="1"/>
  <c r="AP187" i="1" s="1"/>
  <c r="AQ187" i="1" s="1"/>
  <c r="AR187" i="1" s="1"/>
  <c r="AS187" i="1" s="1"/>
  <c r="M179" i="1"/>
  <c r="N179" i="1" s="1"/>
  <c r="O179" i="1" s="1"/>
  <c r="P179" i="1" s="1"/>
  <c r="Q179" i="1" s="1"/>
  <c r="R179" i="1" s="1"/>
  <c r="S179" i="1" s="1"/>
  <c r="T179" i="1" s="1"/>
  <c r="U179" i="1" s="1"/>
  <c r="V179" i="1" s="1"/>
  <c r="W179" i="1" s="1"/>
  <c r="X179" i="1" s="1"/>
  <c r="Y179" i="1" s="1"/>
  <c r="Z179" i="1" s="1"/>
  <c r="AA179" i="1" s="1"/>
  <c r="AB179" i="1" s="1"/>
  <c r="AC179" i="1" s="1"/>
  <c r="AD179" i="1" s="1"/>
  <c r="AE179" i="1" s="1"/>
  <c r="AF179" i="1" s="1"/>
  <c r="AG179" i="1" s="1"/>
  <c r="AH179" i="1" s="1"/>
  <c r="AI179" i="1" s="1"/>
  <c r="AJ179" i="1" s="1"/>
  <c r="AK179" i="1" s="1"/>
  <c r="AL179" i="1" s="1"/>
  <c r="AM179" i="1" s="1"/>
  <c r="AN179" i="1" s="1"/>
  <c r="AO179" i="1" s="1"/>
  <c r="AP179" i="1" s="1"/>
  <c r="AQ179" i="1" s="1"/>
  <c r="AR179" i="1" s="1"/>
  <c r="AS179" i="1" s="1"/>
  <c r="M158" i="1"/>
  <c r="N158" i="1" s="1"/>
  <c r="O158" i="1" s="1"/>
  <c r="P158" i="1" s="1"/>
  <c r="Q158" i="1" s="1"/>
  <c r="R158" i="1" s="1"/>
  <c r="S158" i="1" s="1"/>
  <c r="T158" i="1" s="1"/>
  <c r="U158" i="1" s="1"/>
  <c r="V158" i="1" s="1"/>
  <c r="W158" i="1" s="1"/>
  <c r="X158" i="1" s="1"/>
  <c r="Y158" i="1" s="1"/>
  <c r="Z158" i="1" s="1"/>
  <c r="AA158" i="1" s="1"/>
  <c r="AB158" i="1" s="1"/>
  <c r="AC158" i="1" s="1"/>
  <c r="AD158" i="1" s="1"/>
  <c r="AE158" i="1" s="1"/>
  <c r="AF158" i="1" s="1"/>
  <c r="AG158" i="1" s="1"/>
  <c r="AH158" i="1" s="1"/>
  <c r="AI158" i="1" s="1"/>
  <c r="AJ158" i="1" s="1"/>
  <c r="AK158" i="1" s="1"/>
  <c r="AL158" i="1" s="1"/>
  <c r="AM158" i="1" s="1"/>
  <c r="AN158" i="1" s="1"/>
  <c r="AO158" i="1" s="1"/>
  <c r="AP158" i="1" s="1"/>
  <c r="AQ158" i="1" s="1"/>
  <c r="AR158" i="1" s="1"/>
  <c r="AS158" i="1" s="1"/>
  <c r="Y154" i="1"/>
  <c r="X154" i="1"/>
  <c r="W154" i="1"/>
  <c r="V154" i="1"/>
  <c r="U154" i="1"/>
  <c r="T154" i="1"/>
  <c r="S154" i="1"/>
  <c r="R154" i="1"/>
  <c r="Q154" i="1"/>
  <c r="P154" i="1"/>
  <c r="O154" i="1"/>
  <c r="N154" i="1"/>
  <c r="M154" i="1"/>
  <c r="M152" i="1"/>
  <c r="N152" i="1" s="1"/>
  <c r="AS149" i="1"/>
  <c r="AS174" i="1" s="1"/>
  <c r="AR149" i="1"/>
  <c r="AR174" i="1" s="1"/>
  <c r="AQ149" i="1"/>
  <c r="AQ174" i="1" s="1"/>
  <c r="AP149" i="1"/>
  <c r="AP174" i="1" s="1"/>
  <c r="AO149" i="1"/>
  <c r="AO174" i="1" s="1"/>
  <c r="AN149" i="1"/>
  <c r="AN174" i="1" s="1"/>
  <c r="AM149" i="1"/>
  <c r="AM174" i="1" s="1"/>
  <c r="AL149" i="1"/>
  <c r="AL174" i="1" s="1"/>
  <c r="AK149" i="1"/>
  <c r="AK174" i="1" s="1"/>
  <c r="AJ149" i="1"/>
  <c r="AJ174" i="1" s="1"/>
  <c r="AI149" i="1"/>
  <c r="AI174" i="1" s="1"/>
  <c r="AH149" i="1"/>
  <c r="AH174" i="1" s="1"/>
  <c r="AG149" i="1"/>
  <c r="AG174" i="1" s="1"/>
  <c r="AF149" i="1"/>
  <c r="AF174" i="1" s="1"/>
  <c r="AE149" i="1"/>
  <c r="AE174" i="1" s="1"/>
  <c r="AD149" i="1"/>
  <c r="AD174" i="1" s="1"/>
  <c r="AC149" i="1"/>
  <c r="AC174" i="1" s="1"/>
  <c r="AB149" i="1"/>
  <c r="AB174" i="1" s="1"/>
  <c r="AA149" i="1"/>
  <c r="AA174" i="1" s="1"/>
  <c r="Z149" i="1"/>
  <c r="Z174" i="1" s="1"/>
  <c r="Y149" i="1"/>
  <c r="Y174" i="1" s="1"/>
  <c r="X149" i="1"/>
  <c r="X174" i="1" s="1"/>
  <c r="W149" i="1"/>
  <c r="W174" i="1" s="1"/>
  <c r="V149" i="1"/>
  <c r="V174" i="1" s="1"/>
  <c r="U149" i="1"/>
  <c r="U174" i="1" s="1"/>
  <c r="T149" i="1"/>
  <c r="T174" i="1" s="1"/>
  <c r="S149" i="1"/>
  <c r="S174" i="1" s="1"/>
  <c r="R149" i="1"/>
  <c r="R174" i="1" s="1"/>
  <c r="Q149" i="1"/>
  <c r="Q174" i="1" s="1"/>
  <c r="P149" i="1"/>
  <c r="P174" i="1" s="1"/>
  <c r="O149" i="1"/>
  <c r="O174" i="1" s="1"/>
  <c r="N149" i="1"/>
  <c r="N174" i="1" s="1"/>
  <c r="M149" i="1"/>
  <c r="M174" i="1" s="1"/>
  <c r="C149" i="1"/>
  <c r="AS148" i="1"/>
  <c r="AR148" i="1"/>
  <c r="AQ148" i="1"/>
  <c r="AP148" i="1"/>
  <c r="AO148" i="1"/>
  <c r="AN148" i="1"/>
  <c r="AM148" i="1"/>
  <c r="AL148" i="1"/>
  <c r="AK148" i="1"/>
  <c r="AJ148" i="1"/>
  <c r="AI148" i="1"/>
  <c r="AH148" i="1"/>
  <c r="AG148" i="1"/>
  <c r="AF148" i="1"/>
  <c r="AE148" i="1"/>
  <c r="AD148" i="1"/>
  <c r="AC148" i="1"/>
  <c r="AB148" i="1"/>
  <c r="AA148" i="1"/>
  <c r="Z148" i="1"/>
  <c r="Y148" i="1"/>
  <c r="X148" i="1"/>
  <c r="W148" i="1"/>
  <c r="V148" i="1"/>
  <c r="U148" i="1"/>
  <c r="T148" i="1"/>
  <c r="S148" i="1"/>
  <c r="R148" i="1"/>
  <c r="Q148" i="1"/>
  <c r="P148" i="1"/>
  <c r="O148" i="1"/>
  <c r="N148" i="1"/>
  <c r="M148" i="1"/>
  <c r="C148" i="1"/>
  <c r="AS147" i="1"/>
  <c r="AR147" i="1"/>
  <c r="AQ147" i="1"/>
  <c r="AP147" i="1"/>
  <c r="AO147" i="1"/>
  <c r="AN147" i="1"/>
  <c r="AM147" i="1"/>
  <c r="AL147" i="1"/>
  <c r="AK147" i="1"/>
  <c r="AJ147" i="1"/>
  <c r="AI147" i="1"/>
  <c r="AH147" i="1"/>
  <c r="AG147" i="1"/>
  <c r="AF147" i="1"/>
  <c r="AE147" i="1"/>
  <c r="AD147" i="1"/>
  <c r="AC147" i="1"/>
  <c r="AB147" i="1"/>
  <c r="AA147" i="1"/>
  <c r="Z147" i="1"/>
  <c r="Y147" i="1"/>
  <c r="X147" i="1"/>
  <c r="W147" i="1"/>
  <c r="V147" i="1"/>
  <c r="U147" i="1"/>
  <c r="T147" i="1"/>
  <c r="S147" i="1"/>
  <c r="R147" i="1"/>
  <c r="Q147" i="1"/>
  <c r="P147" i="1"/>
  <c r="O147" i="1"/>
  <c r="N147" i="1"/>
  <c r="M147" i="1"/>
  <c r="C147" i="1"/>
  <c r="AS146" i="1"/>
  <c r="AS173" i="1" s="1"/>
  <c r="AR146" i="1"/>
  <c r="AR173" i="1" s="1"/>
  <c r="AQ146" i="1"/>
  <c r="AQ173" i="1" s="1"/>
  <c r="AP146" i="1"/>
  <c r="AP173" i="1" s="1"/>
  <c r="AO146" i="1"/>
  <c r="AO173" i="1" s="1"/>
  <c r="AN146" i="1"/>
  <c r="AN173" i="1" s="1"/>
  <c r="AM146" i="1"/>
  <c r="AM173" i="1" s="1"/>
  <c r="AL146" i="1"/>
  <c r="AL173" i="1" s="1"/>
  <c r="AK146" i="1"/>
  <c r="AK173" i="1" s="1"/>
  <c r="AJ146" i="1"/>
  <c r="AJ173" i="1" s="1"/>
  <c r="AI146" i="1"/>
  <c r="AI173" i="1" s="1"/>
  <c r="AH146" i="1"/>
  <c r="AH173" i="1" s="1"/>
  <c r="AG146" i="1"/>
  <c r="AG173" i="1" s="1"/>
  <c r="AF146" i="1"/>
  <c r="AF173" i="1" s="1"/>
  <c r="AE146" i="1"/>
  <c r="AE173" i="1" s="1"/>
  <c r="AD146" i="1"/>
  <c r="AD173" i="1" s="1"/>
  <c r="AC146" i="1"/>
  <c r="AC173" i="1" s="1"/>
  <c r="AB146" i="1"/>
  <c r="AB173" i="1" s="1"/>
  <c r="AA146" i="1"/>
  <c r="AA173" i="1" s="1"/>
  <c r="Z146" i="1"/>
  <c r="Z173" i="1" s="1"/>
  <c r="Y146" i="1"/>
  <c r="Y173" i="1" s="1"/>
  <c r="X146" i="1"/>
  <c r="X173" i="1" s="1"/>
  <c r="W146" i="1"/>
  <c r="W173" i="1" s="1"/>
  <c r="V146" i="1"/>
  <c r="V173" i="1" s="1"/>
  <c r="U146" i="1"/>
  <c r="U173" i="1" s="1"/>
  <c r="T146" i="1"/>
  <c r="T173" i="1" s="1"/>
  <c r="S146" i="1"/>
  <c r="S173" i="1" s="1"/>
  <c r="R146" i="1"/>
  <c r="R173" i="1" s="1"/>
  <c r="Q146" i="1"/>
  <c r="Q173" i="1" s="1"/>
  <c r="P146" i="1"/>
  <c r="P173" i="1" s="1"/>
  <c r="O146" i="1"/>
  <c r="O173" i="1" s="1"/>
  <c r="N146" i="1"/>
  <c r="N173" i="1" s="1"/>
  <c r="M146" i="1"/>
  <c r="M173" i="1" s="1"/>
  <c r="C146" i="1"/>
  <c r="AS145" i="1"/>
  <c r="AS172" i="1" s="1"/>
  <c r="AR145" i="1"/>
  <c r="AR172" i="1" s="1"/>
  <c r="AQ145" i="1"/>
  <c r="AQ172" i="1" s="1"/>
  <c r="AP145" i="1"/>
  <c r="AP172" i="1" s="1"/>
  <c r="AO145" i="1"/>
  <c r="AO172" i="1" s="1"/>
  <c r="AN145" i="1"/>
  <c r="AN172" i="1" s="1"/>
  <c r="AM145" i="1"/>
  <c r="AM172" i="1" s="1"/>
  <c r="AL145" i="1"/>
  <c r="AL172" i="1" s="1"/>
  <c r="AK145" i="1"/>
  <c r="AK172" i="1" s="1"/>
  <c r="AJ145" i="1"/>
  <c r="AJ172" i="1" s="1"/>
  <c r="AI145" i="1"/>
  <c r="AI172" i="1" s="1"/>
  <c r="AH145" i="1"/>
  <c r="AH172" i="1" s="1"/>
  <c r="AG145" i="1"/>
  <c r="AG172" i="1" s="1"/>
  <c r="AF145" i="1"/>
  <c r="AF172" i="1" s="1"/>
  <c r="AE145" i="1"/>
  <c r="AE172" i="1" s="1"/>
  <c r="AD145" i="1"/>
  <c r="AD172" i="1" s="1"/>
  <c r="AC145" i="1"/>
  <c r="AC172" i="1" s="1"/>
  <c r="AB145" i="1"/>
  <c r="AB172" i="1" s="1"/>
  <c r="AA145" i="1"/>
  <c r="AA172" i="1" s="1"/>
  <c r="Z145" i="1"/>
  <c r="Z172" i="1" s="1"/>
  <c r="Y145" i="1"/>
  <c r="Y172" i="1" s="1"/>
  <c r="X145" i="1"/>
  <c r="X172" i="1" s="1"/>
  <c r="W145" i="1"/>
  <c r="W172" i="1" s="1"/>
  <c r="V145" i="1"/>
  <c r="V172" i="1" s="1"/>
  <c r="U145" i="1"/>
  <c r="U172" i="1" s="1"/>
  <c r="T145" i="1"/>
  <c r="T172" i="1" s="1"/>
  <c r="S145" i="1"/>
  <c r="S172" i="1" s="1"/>
  <c r="R145" i="1"/>
  <c r="R172" i="1" s="1"/>
  <c r="Q145" i="1"/>
  <c r="Q172" i="1" s="1"/>
  <c r="P145" i="1"/>
  <c r="P172" i="1" s="1"/>
  <c r="O145" i="1"/>
  <c r="O172" i="1" s="1"/>
  <c r="N145" i="1"/>
  <c r="N172" i="1" s="1"/>
  <c r="M145" i="1"/>
  <c r="M172" i="1" s="1"/>
  <c r="C145" i="1"/>
  <c r="AS144" i="1"/>
  <c r="AS171" i="1" s="1"/>
  <c r="AR144" i="1"/>
  <c r="AR171" i="1" s="1"/>
  <c r="AQ144" i="1"/>
  <c r="AQ171" i="1" s="1"/>
  <c r="AP144" i="1"/>
  <c r="AP171" i="1" s="1"/>
  <c r="AO144" i="1"/>
  <c r="AO171" i="1" s="1"/>
  <c r="AN144" i="1"/>
  <c r="AN171" i="1" s="1"/>
  <c r="AM144" i="1"/>
  <c r="AM171" i="1" s="1"/>
  <c r="AL144" i="1"/>
  <c r="AL171" i="1" s="1"/>
  <c r="AK144" i="1"/>
  <c r="AK171" i="1" s="1"/>
  <c r="AJ144" i="1"/>
  <c r="AJ171" i="1" s="1"/>
  <c r="AI144" i="1"/>
  <c r="AI171" i="1" s="1"/>
  <c r="AH144" i="1"/>
  <c r="AH171" i="1" s="1"/>
  <c r="AG144" i="1"/>
  <c r="AG171" i="1" s="1"/>
  <c r="AF144" i="1"/>
  <c r="AF171" i="1" s="1"/>
  <c r="AE144" i="1"/>
  <c r="AE171" i="1" s="1"/>
  <c r="AD144" i="1"/>
  <c r="AD171" i="1" s="1"/>
  <c r="AC144" i="1"/>
  <c r="AC171" i="1" s="1"/>
  <c r="AB144" i="1"/>
  <c r="AB171" i="1" s="1"/>
  <c r="AA144" i="1"/>
  <c r="AA171" i="1" s="1"/>
  <c r="Z144" i="1"/>
  <c r="Z171" i="1" s="1"/>
  <c r="Y144" i="1"/>
  <c r="Y171" i="1" s="1"/>
  <c r="X144" i="1"/>
  <c r="X171" i="1" s="1"/>
  <c r="W144" i="1"/>
  <c r="W171" i="1" s="1"/>
  <c r="V144" i="1"/>
  <c r="V171" i="1" s="1"/>
  <c r="U144" i="1"/>
  <c r="U171" i="1" s="1"/>
  <c r="T144" i="1"/>
  <c r="T171" i="1" s="1"/>
  <c r="S144" i="1"/>
  <c r="S171" i="1" s="1"/>
  <c r="R144" i="1"/>
  <c r="R171" i="1" s="1"/>
  <c r="Q144" i="1"/>
  <c r="Q171" i="1" s="1"/>
  <c r="P144" i="1"/>
  <c r="P171" i="1" s="1"/>
  <c r="O144" i="1"/>
  <c r="O171" i="1" s="1"/>
  <c r="N144" i="1"/>
  <c r="N171" i="1" s="1"/>
  <c r="M144" i="1"/>
  <c r="M171" i="1" s="1"/>
  <c r="C144" i="1"/>
  <c r="AS143" i="1"/>
  <c r="AS170" i="1" s="1"/>
  <c r="AR143" i="1"/>
  <c r="AR170" i="1" s="1"/>
  <c r="AQ143" i="1"/>
  <c r="AQ170" i="1" s="1"/>
  <c r="AP143" i="1"/>
  <c r="AP170" i="1" s="1"/>
  <c r="AO143" i="1"/>
  <c r="AO170" i="1" s="1"/>
  <c r="AN143" i="1"/>
  <c r="AN170" i="1" s="1"/>
  <c r="AM143" i="1"/>
  <c r="AM170" i="1" s="1"/>
  <c r="AL143" i="1"/>
  <c r="AL170" i="1" s="1"/>
  <c r="AK143" i="1"/>
  <c r="AK170" i="1" s="1"/>
  <c r="AJ143" i="1"/>
  <c r="AJ170" i="1" s="1"/>
  <c r="AI143" i="1"/>
  <c r="AI170" i="1" s="1"/>
  <c r="AH143" i="1"/>
  <c r="AH170" i="1" s="1"/>
  <c r="AG143" i="1"/>
  <c r="AG170" i="1" s="1"/>
  <c r="AF143" i="1"/>
  <c r="AF170" i="1" s="1"/>
  <c r="AE143" i="1"/>
  <c r="AE170" i="1" s="1"/>
  <c r="AD143" i="1"/>
  <c r="AD170" i="1" s="1"/>
  <c r="AC143" i="1"/>
  <c r="AC170" i="1" s="1"/>
  <c r="AB143" i="1"/>
  <c r="AB170" i="1" s="1"/>
  <c r="AA143" i="1"/>
  <c r="AA170" i="1" s="1"/>
  <c r="Z143" i="1"/>
  <c r="Z170" i="1" s="1"/>
  <c r="Y143" i="1"/>
  <c r="Y170" i="1" s="1"/>
  <c r="X143" i="1"/>
  <c r="X170" i="1" s="1"/>
  <c r="W143" i="1"/>
  <c r="W170" i="1" s="1"/>
  <c r="V143" i="1"/>
  <c r="V170" i="1" s="1"/>
  <c r="U143" i="1"/>
  <c r="U170" i="1" s="1"/>
  <c r="T143" i="1"/>
  <c r="T170" i="1" s="1"/>
  <c r="S143" i="1"/>
  <c r="S170" i="1" s="1"/>
  <c r="R143" i="1"/>
  <c r="R170" i="1" s="1"/>
  <c r="Q143" i="1"/>
  <c r="Q170" i="1" s="1"/>
  <c r="P143" i="1"/>
  <c r="P170" i="1" s="1"/>
  <c r="O143" i="1"/>
  <c r="O170" i="1" s="1"/>
  <c r="N143" i="1"/>
  <c r="N170" i="1" s="1"/>
  <c r="M143" i="1"/>
  <c r="M170" i="1" s="1"/>
  <c r="AS142" i="1"/>
  <c r="AS169" i="1" s="1"/>
  <c r="AR142" i="1"/>
  <c r="AR169" i="1" s="1"/>
  <c r="AQ142" i="1"/>
  <c r="AQ169" i="1" s="1"/>
  <c r="AP142" i="1"/>
  <c r="AP169" i="1" s="1"/>
  <c r="AO142" i="1"/>
  <c r="AO169" i="1" s="1"/>
  <c r="AN142" i="1"/>
  <c r="AN169" i="1" s="1"/>
  <c r="AM142" i="1"/>
  <c r="AM169" i="1" s="1"/>
  <c r="AL142" i="1"/>
  <c r="AL169" i="1" s="1"/>
  <c r="AK142" i="1"/>
  <c r="AK169" i="1" s="1"/>
  <c r="AJ142" i="1"/>
  <c r="AJ169" i="1" s="1"/>
  <c r="AI142" i="1"/>
  <c r="AI169" i="1" s="1"/>
  <c r="AH142" i="1"/>
  <c r="AH169" i="1" s="1"/>
  <c r="AG142" i="1"/>
  <c r="AG169" i="1" s="1"/>
  <c r="AF142" i="1"/>
  <c r="AF169" i="1" s="1"/>
  <c r="AE142" i="1"/>
  <c r="AE169" i="1" s="1"/>
  <c r="AD142" i="1"/>
  <c r="AD169" i="1" s="1"/>
  <c r="AC142" i="1"/>
  <c r="AC169" i="1" s="1"/>
  <c r="AB142" i="1"/>
  <c r="AB169" i="1" s="1"/>
  <c r="AA142" i="1"/>
  <c r="AA169" i="1" s="1"/>
  <c r="Z142" i="1"/>
  <c r="Z169" i="1" s="1"/>
  <c r="Y142" i="1"/>
  <c r="Y169" i="1" s="1"/>
  <c r="X142" i="1"/>
  <c r="X169" i="1" s="1"/>
  <c r="W142" i="1"/>
  <c r="W169" i="1" s="1"/>
  <c r="V142" i="1"/>
  <c r="V169" i="1" s="1"/>
  <c r="U142" i="1"/>
  <c r="U169" i="1" s="1"/>
  <c r="T142" i="1"/>
  <c r="T169" i="1" s="1"/>
  <c r="S142" i="1"/>
  <c r="S169" i="1" s="1"/>
  <c r="R142" i="1"/>
  <c r="R169" i="1" s="1"/>
  <c r="Q142" i="1"/>
  <c r="Q169" i="1" s="1"/>
  <c r="P142" i="1"/>
  <c r="P169" i="1" s="1"/>
  <c r="O142" i="1"/>
  <c r="O169" i="1" s="1"/>
  <c r="N142" i="1"/>
  <c r="N169" i="1" s="1"/>
  <c r="M142" i="1"/>
  <c r="M169" i="1" s="1"/>
  <c r="AS141" i="1"/>
  <c r="AS168" i="1" s="1"/>
  <c r="AR141" i="1"/>
  <c r="AR168" i="1" s="1"/>
  <c r="AQ141" i="1"/>
  <c r="AQ168" i="1" s="1"/>
  <c r="AP141" i="1"/>
  <c r="AP168" i="1" s="1"/>
  <c r="AO141" i="1"/>
  <c r="AO168" i="1" s="1"/>
  <c r="AN141" i="1"/>
  <c r="AN168" i="1" s="1"/>
  <c r="AM141" i="1"/>
  <c r="AM168" i="1" s="1"/>
  <c r="AL141" i="1"/>
  <c r="AL168" i="1" s="1"/>
  <c r="AK141" i="1"/>
  <c r="AK168" i="1" s="1"/>
  <c r="AJ141" i="1"/>
  <c r="AJ168" i="1" s="1"/>
  <c r="AI141" i="1"/>
  <c r="AI168" i="1" s="1"/>
  <c r="AH141" i="1"/>
  <c r="AH168" i="1" s="1"/>
  <c r="AG141" i="1"/>
  <c r="AG168" i="1" s="1"/>
  <c r="AF141" i="1"/>
  <c r="AF168" i="1" s="1"/>
  <c r="AE141" i="1"/>
  <c r="AE168" i="1" s="1"/>
  <c r="AD141" i="1"/>
  <c r="AD168" i="1" s="1"/>
  <c r="AC141" i="1"/>
  <c r="AC168" i="1" s="1"/>
  <c r="AB141" i="1"/>
  <c r="AB168" i="1" s="1"/>
  <c r="AA141" i="1"/>
  <c r="AA168" i="1" s="1"/>
  <c r="Z141" i="1"/>
  <c r="Z168" i="1" s="1"/>
  <c r="Y141" i="1"/>
  <c r="Y168" i="1" s="1"/>
  <c r="X141" i="1"/>
  <c r="X168" i="1" s="1"/>
  <c r="W141" i="1"/>
  <c r="W168" i="1" s="1"/>
  <c r="V141" i="1"/>
  <c r="V168" i="1" s="1"/>
  <c r="U141" i="1"/>
  <c r="U168" i="1" s="1"/>
  <c r="T141" i="1"/>
  <c r="T168" i="1" s="1"/>
  <c r="S141" i="1"/>
  <c r="S168" i="1" s="1"/>
  <c r="R141" i="1"/>
  <c r="R168" i="1" s="1"/>
  <c r="Q141" i="1"/>
  <c r="Q168" i="1" s="1"/>
  <c r="P141" i="1"/>
  <c r="P168" i="1" s="1"/>
  <c r="O141" i="1"/>
  <c r="O168" i="1" s="1"/>
  <c r="N141" i="1"/>
  <c r="N168" i="1" s="1"/>
  <c r="M141" i="1"/>
  <c r="M168" i="1" s="1"/>
  <c r="AS140" i="1"/>
  <c r="AS167" i="1" s="1"/>
  <c r="AR140" i="1"/>
  <c r="AR167" i="1" s="1"/>
  <c r="AQ140" i="1"/>
  <c r="AQ167" i="1" s="1"/>
  <c r="AP140" i="1"/>
  <c r="AP167" i="1" s="1"/>
  <c r="AO140" i="1"/>
  <c r="AO167" i="1" s="1"/>
  <c r="AN140" i="1"/>
  <c r="AN167" i="1" s="1"/>
  <c r="AM140" i="1"/>
  <c r="AM167" i="1" s="1"/>
  <c r="AL140" i="1"/>
  <c r="AL167" i="1" s="1"/>
  <c r="AK140" i="1"/>
  <c r="AK167" i="1" s="1"/>
  <c r="AJ140" i="1"/>
  <c r="AJ167" i="1" s="1"/>
  <c r="AI140" i="1"/>
  <c r="AI167" i="1" s="1"/>
  <c r="AH140" i="1"/>
  <c r="AH167" i="1" s="1"/>
  <c r="AG140" i="1"/>
  <c r="AG167" i="1" s="1"/>
  <c r="AF140" i="1"/>
  <c r="AF167" i="1" s="1"/>
  <c r="AE140" i="1"/>
  <c r="AE167" i="1" s="1"/>
  <c r="AD140" i="1"/>
  <c r="AD167" i="1" s="1"/>
  <c r="AC140" i="1"/>
  <c r="AC167" i="1" s="1"/>
  <c r="AB140" i="1"/>
  <c r="AB167" i="1" s="1"/>
  <c r="AA140" i="1"/>
  <c r="AA167" i="1" s="1"/>
  <c r="Z140" i="1"/>
  <c r="Z167" i="1" s="1"/>
  <c r="Y140" i="1"/>
  <c r="Y167" i="1" s="1"/>
  <c r="X140" i="1"/>
  <c r="X167" i="1" s="1"/>
  <c r="W140" i="1"/>
  <c r="W167" i="1" s="1"/>
  <c r="V140" i="1"/>
  <c r="V167" i="1" s="1"/>
  <c r="U140" i="1"/>
  <c r="U167" i="1" s="1"/>
  <c r="T140" i="1"/>
  <c r="T167" i="1" s="1"/>
  <c r="S140" i="1"/>
  <c r="S167" i="1" s="1"/>
  <c r="R140" i="1"/>
  <c r="R167" i="1" s="1"/>
  <c r="Q140" i="1"/>
  <c r="Q167" i="1" s="1"/>
  <c r="P140" i="1"/>
  <c r="P167" i="1" s="1"/>
  <c r="O140" i="1"/>
  <c r="O167" i="1" s="1"/>
  <c r="N140" i="1"/>
  <c r="N167" i="1" s="1"/>
  <c r="M140" i="1"/>
  <c r="M167" i="1" s="1"/>
  <c r="AS139" i="1"/>
  <c r="AS166" i="1" s="1"/>
  <c r="AR139" i="1"/>
  <c r="AR166" i="1" s="1"/>
  <c r="AQ139" i="1"/>
  <c r="AQ166" i="1" s="1"/>
  <c r="AP139" i="1"/>
  <c r="AP166" i="1" s="1"/>
  <c r="AO139" i="1"/>
  <c r="AO166" i="1" s="1"/>
  <c r="AN139" i="1"/>
  <c r="AN166" i="1" s="1"/>
  <c r="AM139" i="1"/>
  <c r="AM166" i="1" s="1"/>
  <c r="AL139" i="1"/>
  <c r="AL166" i="1" s="1"/>
  <c r="AK139" i="1"/>
  <c r="AK166" i="1" s="1"/>
  <c r="AJ139" i="1"/>
  <c r="AJ166" i="1" s="1"/>
  <c r="AI139" i="1"/>
  <c r="AI166" i="1" s="1"/>
  <c r="AH139" i="1"/>
  <c r="AH166" i="1" s="1"/>
  <c r="AG139" i="1"/>
  <c r="AG166" i="1" s="1"/>
  <c r="AF139" i="1"/>
  <c r="AF166" i="1" s="1"/>
  <c r="AE139" i="1"/>
  <c r="AE166" i="1" s="1"/>
  <c r="AD139" i="1"/>
  <c r="AD166" i="1" s="1"/>
  <c r="AC139" i="1"/>
  <c r="AC166" i="1" s="1"/>
  <c r="AB139" i="1"/>
  <c r="AB166" i="1" s="1"/>
  <c r="AA139" i="1"/>
  <c r="AA166" i="1" s="1"/>
  <c r="Z139" i="1"/>
  <c r="Z166" i="1" s="1"/>
  <c r="Y139" i="1"/>
  <c r="Y166" i="1" s="1"/>
  <c r="X139" i="1"/>
  <c r="X166" i="1" s="1"/>
  <c r="W139" i="1"/>
  <c r="W166" i="1" s="1"/>
  <c r="V139" i="1"/>
  <c r="V166" i="1" s="1"/>
  <c r="U139" i="1"/>
  <c r="U166" i="1" s="1"/>
  <c r="T139" i="1"/>
  <c r="T166" i="1" s="1"/>
  <c r="S139" i="1"/>
  <c r="S166" i="1" s="1"/>
  <c r="R139" i="1"/>
  <c r="R166" i="1" s="1"/>
  <c r="Q139" i="1"/>
  <c r="Q166" i="1" s="1"/>
  <c r="P139" i="1"/>
  <c r="P166" i="1" s="1"/>
  <c r="O139" i="1"/>
  <c r="O166" i="1" s="1"/>
  <c r="N139" i="1"/>
  <c r="N166" i="1" s="1"/>
  <c r="M139" i="1"/>
  <c r="M166" i="1" s="1"/>
  <c r="AS138" i="1"/>
  <c r="AS165" i="1" s="1"/>
  <c r="AR138" i="1"/>
  <c r="AR165" i="1" s="1"/>
  <c r="AQ138" i="1"/>
  <c r="AQ165" i="1" s="1"/>
  <c r="AP138" i="1"/>
  <c r="AP165" i="1" s="1"/>
  <c r="AO138" i="1"/>
  <c r="AO165" i="1" s="1"/>
  <c r="AN138" i="1"/>
  <c r="AN165" i="1" s="1"/>
  <c r="AM138" i="1"/>
  <c r="AM165" i="1" s="1"/>
  <c r="AL138" i="1"/>
  <c r="AL165" i="1" s="1"/>
  <c r="AK138" i="1"/>
  <c r="AK165" i="1" s="1"/>
  <c r="AJ138" i="1"/>
  <c r="AJ165" i="1" s="1"/>
  <c r="AI138" i="1"/>
  <c r="AI165" i="1" s="1"/>
  <c r="AH138" i="1"/>
  <c r="AH165" i="1" s="1"/>
  <c r="AG138" i="1"/>
  <c r="AG165" i="1" s="1"/>
  <c r="AF138" i="1"/>
  <c r="AF165" i="1" s="1"/>
  <c r="AE138" i="1"/>
  <c r="AE165" i="1" s="1"/>
  <c r="AD138" i="1"/>
  <c r="AD165" i="1" s="1"/>
  <c r="AC138" i="1"/>
  <c r="AC165" i="1" s="1"/>
  <c r="AB138" i="1"/>
  <c r="AB165" i="1" s="1"/>
  <c r="AA138" i="1"/>
  <c r="AA165" i="1" s="1"/>
  <c r="Z138" i="1"/>
  <c r="Z165" i="1" s="1"/>
  <c r="Y138" i="1"/>
  <c r="Y165" i="1" s="1"/>
  <c r="X138" i="1"/>
  <c r="X165" i="1" s="1"/>
  <c r="W138" i="1"/>
  <c r="W165" i="1" s="1"/>
  <c r="V138" i="1"/>
  <c r="V165" i="1" s="1"/>
  <c r="U138" i="1"/>
  <c r="U165" i="1" s="1"/>
  <c r="T138" i="1"/>
  <c r="T165" i="1" s="1"/>
  <c r="S138" i="1"/>
  <c r="S165" i="1" s="1"/>
  <c r="R138" i="1"/>
  <c r="R165" i="1" s="1"/>
  <c r="Q138" i="1"/>
  <c r="Q165" i="1" s="1"/>
  <c r="P138" i="1"/>
  <c r="P165" i="1" s="1"/>
  <c r="O138" i="1"/>
  <c r="O165" i="1" s="1"/>
  <c r="N138" i="1"/>
  <c r="N165" i="1" s="1"/>
  <c r="M138" i="1"/>
  <c r="M165" i="1" s="1"/>
  <c r="AS137" i="1"/>
  <c r="AS164" i="1" s="1"/>
  <c r="AR137" i="1"/>
  <c r="AR164" i="1" s="1"/>
  <c r="AQ137" i="1"/>
  <c r="AQ164" i="1" s="1"/>
  <c r="AP137" i="1"/>
  <c r="AP164" i="1" s="1"/>
  <c r="AO137" i="1"/>
  <c r="AO164" i="1" s="1"/>
  <c r="AN137" i="1"/>
  <c r="AN164" i="1" s="1"/>
  <c r="AM137" i="1"/>
  <c r="AM164" i="1" s="1"/>
  <c r="AL137" i="1"/>
  <c r="AL164" i="1" s="1"/>
  <c r="AK137" i="1"/>
  <c r="AK164" i="1" s="1"/>
  <c r="AJ137" i="1"/>
  <c r="AJ164" i="1" s="1"/>
  <c r="AI137" i="1"/>
  <c r="AI164" i="1" s="1"/>
  <c r="AH137" i="1"/>
  <c r="AH164" i="1" s="1"/>
  <c r="AG137" i="1"/>
  <c r="AG164" i="1" s="1"/>
  <c r="AF137" i="1"/>
  <c r="AF164" i="1" s="1"/>
  <c r="AE137" i="1"/>
  <c r="AE164" i="1" s="1"/>
  <c r="AD137" i="1"/>
  <c r="AD164" i="1" s="1"/>
  <c r="AC137" i="1"/>
  <c r="AC164" i="1" s="1"/>
  <c r="AB137" i="1"/>
  <c r="AB164" i="1" s="1"/>
  <c r="AA137" i="1"/>
  <c r="AA164" i="1" s="1"/>
  <c r="Z137" i="1"/>
  <c r="Z164" i="1" s="1"/>
  <c r="Y137" i="1"/>
  <c r="Y164" i="1" s="1"/>
  <c r="X137" i="1"/>
  <c r="X164" i="1" s="1"/>
  <c r="W137" i="1"/>
  <c r="W164" i="1" s="1"/>
  <c r="V137" i="1"/>
  <c r="V164" i="1" s="1"/>
  <c r="U137" i="1"/>
  <c r="U164" i="1" s="1"/>
  <c r="T137" i="1"/>
  <c r="T164" i="1" s="1"/>
  <c r="S137" i="1"/>
  <c r="S164" i="1" s="1"/>
  <c r="R137" i="1"/>
  <c r="R164" i="1" s="1"/>
  <c r="Q137" i="1"/>
  <c r="Q164" i="1" s="1"/>
  <c r="P137" i="1"/>
  <c r="P164" i="1" s="1"/>
  <c r="O137" i="1"/>
  <c r="O164" i="1" s="1"/>
  <c r="N137" i="1"/>
  <c r="N164" i="1" s="1"/>
  <c r="M137" i="1"/>
  <c r="M164" i="1" s="1"/>
  <c r="AS136" i="1"/>
  <c r="AS163" i="1" s="1"/>
  <c r="AR136" i="1"/>
  <c r="AR163" i="1" s="1"/>
  <c r="AQ136" i="1"/>
  <c r="AQ163" i="1" s="1"/>
  <c r="AP136" i="1"/>
  <c r="AP163" i="1" s="1"/>
  <c r="AO136" i="1"/>
  <c r="AO163" i="1" s="1"/>
  <c r="AN136" i="1"/>
  <c r="AN163" i="1" s="1"/>
  <c r="AM136" i="1"/>
  <c r="AM163" i="1" s="1"/>
  <c r="AL136" i="1"/>
  <c r="AL163" i="1" s="1"/>
  <c r="AK136" i="1"/>
  <c r="AK163" i="1" s="1"/>
  <c r="AJ136" i="1"/>
  <c r="AJ163" i="1" s="1"/>
  <c r="AI136" i="1"/>
  <c r="AI163" i="1" s="1"/>
  <c r="AH136" i="1"/>
  <c r="AH163" i="1" s="1"/>
  <c r="AG136" i="1"/>
  <c r="AG163" i="1" s="1"/>
  <c r="AF136" i="1"/>
  <c r="AF163" i="1" s="1"/>
  <c r="AE136" i="1"/>
  <c r="AE163" i="1" s="1"/>
  <c r="AD136" i="1"/>
  <c r="AD163" i="1" s="1"/>
  <c r="AC136" i="1"/>
  <c r="AC163" i="1" s="1"/>
  <c r="AB136" i="1"/>
  <c r="AB163" i="1" s="1"/>
  <c r="AA136" i="1"/>
  <c r="AA163" i="1" s="1"/>
  <c r="Z136" i="1"/>
  <c r="Z163" i="1" s="1"/>
  <c r="Y136" i="1"/>
  <c r="Y163" i="1" s="1"/>
  <c r="X136" i="1"/>
  <c r="X163" i="1" s="1"/>
  <c r="W136" i="1"/>
  <c r="W163" i="1" s="1"/>
  <c r="V136" i="1"/>
  <c r="V163" i="1" s="1"/>
  <c r="U136" i="1"/>
  <c r="U163" i="1" s="1"/>
  <c r="T136" i="1"/>
  <c r="T163" i="1" s="1"/>
  <c r="S136" i="1"/>
  <c r="S163" i="1" s="1"/>
  <c r="R136" i="1"/>
  <c r="R163" i="1" s="1"/>
  <c r="Q136" i="1"/>
  <c r="Q163" i="1" s="1"/>
  <c r="P136" i="1"/>
  <c r="P163" i="1" s="1"/>
  <c r="O136" i="1"/>
  <c r="O163" i="1" s="1"/>
  <c r="N136" i="1"/>
  <c r="N163" i="1" s="1"/>
  <c r="M136" i="1"/>
  <c r="M163" i="1" s="1"/>
  <c r="C136" i="1"/>
  <c r="AS135" i="1"/>
  <c r="AS162" i="1" s="1"/>
  <c r="AR135" i="1"/>
  <c r="AR162" i="1" s="1"/>
  <c r="AQ135" i="1"/>
  <c r="AQ162" i="1" s="1"/>
  <c r="AP135" i="1"/>
  <c r="AP162" i="1" s="1"/>
  <c r="AO135" i="1"/>
  <c r="AO162" i="1" s="1"/>
  <c r="AN135" i="1"/>
  <c r="AN162" i="1" s="1"/>
  <c r="AM135" i="1"/>
  <c r="AM162" i="1" s="1"/>
  <c r="AL135" i="1"/>
  <c r="AL162" i="1" s="1"/>
  <c r="AK135" i="1"/>
  <c r="AK162" i="1" s="1"/>
  <c r="AJ135" i="1"/>
  <c r="AJ162" i="1" s="1"/>
  <c r="AI135" i="1"/>
  <c r="AI162" i="1" s="1"/>
  <c r="AH135" i="1"/>
  <c r="AH162" i="1" s="1"/>
  <c r="AG135" i="1"/>
  <c r="AG162" i="1" s="1"/>
  <c r="AF135" i="1"/>
  <c r="AF162" i="1" s="1"/>
  <c r="AE135" i="1"/>
  <c r="AE162" i="1" s="1"/>
  <c r="AD135" i="1"/>
  <c r="AD162" i="1" s="1"/>
  <c r="AC135" i="1"/>
  <c r="AC162" i="1" s="1"/>
  <c r="AB135" i="1"/>
  <c r="AB162" i="1" s="1"/>
  <c r="AA135" i="1"/>
  <c r="AA162" i="1" s="1"/>
  <c r="Z135" i="1"/>
  <c r="Z162" i="1" s="1"/>
  <c r="Y135" i="1"/>
  <c r="Y162" i="1" s="1"/>
  <c r="X135" i="1"/>
  <c r="X162" i="1" s="1"/>
  <c r="W135" i="1"/>
  <c r="W162" i="1" s="1"/>
  <c r="V135" i="1"/>
  <c r="V162" i="1" s="1"/>
  <c r="U135" i="1"/>
  <c r="U162" i="1" s="1"/>
  <c r="T135" i="1"/>
  <c r="T162" i="1" s="1"/>
  <c r="S135" i="1"/>
  <c r="S162" i="1" s="1"/>
  <c r="R135" i="1"/>
  <c r="R162" i="1" s="1"/>
  <c r="Q135" i="1"/>
  <c r="Q162" i="1" s="1"/>
  <c r="P135" i="1"/>
  <c r="P162" i="1" s="1"/>
  <c r="O135" i="1"/>
  <c r="O162" i="1" s="1"/>
  <c r="N135" i="1"/>
  <c r="N162" i="1" s="1"/>
  <c r="M135" i="1"/>
  <c r="M162" i="1" s="1"/>
  <c r="AS134" i="1"/>
  <c r="AS161" i="1" s="1"/>
  <c r="AR134" i="1"/>
  <c r="AR161" i="1" s="1"/>
  <c r="AQ134" i="1"/>
  <c r="AQ161" i="1" s="1"/>
  <c r="AP134" i="1"/>
  <c r="AP161" i="1" s="1"/>
  <c r="AO134" i="1"/>
  <c r="AO161" i="1" s="1"/>
  <c r="AN134" i="1"/>
  <c r="AN161" i="1" s="1"/>
  <c r="AM134" i="1"/>
  <c r="AM161" i="1" s="1"/>
  <c r="AL134" i="1"/>
  <c r="AL161" i="1" s="1"/>
  <c r="AK134" i="1"/>
  <c r="AK161" i="1" s="1"/>
  <c r="AJ134" i="1"/>
  <c r="AJ161" i="1" s="1"/>
  <c r="AI134" i="1"/>
  <c r="AI161" i="1" s="1"/>
  <c r="AH134" i="1"/>
  <c r="AH161" i="1" s="1"/>
  <c r="AG134" i="1"/>
  <c r="AG161" i="1" s="1"/>
  <c r="AF134" i="1"/>
  <c r="AF161" i="1" s="1"/>
  <c r="AE134" i="1"/>
  <c r="AE161" i="1" s="1"/>
  <c r="AD134" i="1"/>
  <c r="AD161" i="1" s="1"/>
  <c r="AC134" i="1"/>
  <c r="AC161" i="1" s="1"/>
  <c r="AB134" i="1"/>
  <c r="AB161" i="1" s="1"/>
  <c r="AA134" i="1"/>
  <c r="AA161" i="1" s="1"/>
  <c r="Z134" i="1"/>
  <c r="Z161" i="1" s="1"/>
  <c r="Y134" i="1"/>
  <c r="Y161" i="1" s="1"/>
  <c r="X134" i="1"/>
  <c r="X161" i="1" s="1"/>
  <c r="W134" i="1"/>
  <c r="W161" i="1" s="1"/>
  <c r="V134" i="1"/>
  <c r="V161" i="1" s="1"/>
  <c r="U134" i="1"/>
  <c r="U161" i="1" s="1"/>
  <c r="T134" i="1"/>
  <c r="T161" i="1" s="1"/>
  <c r="S134" i="1"/>
  <c r="S161" i="1" s="1"/>
  <c r="R134" i="1"/>
  <c r="R161" i="1" s="1"/>
  <c r="Q134" i="1"/>
  <c r="Q161" i="1" s="1"/>
  <c r="P134" i="1"/>
  <c r="P161" i="1" s="1"/>
  <c r="O134" i="1"/>
  <c r="O161" i="1" s="1"/>
  <c r="N134" i="1"/>
  <c r="N161" i="1" s="1"/>
  <c r="M134" i="1"/>
  <c r="M161" i="1" s="1"/>
  <c r="AS133" i="1"/>
  <c r="AS160" i="1" s="1"/>
  <c r="AR133" i="1"/>
  <c r="AR160" i="1" s="1"/>
  <c r="AQ133" i="1"/>
  <c r="AQ160" i="1" s="1"/>
  <c r="AP133" i="1"/>
  <c r="AP160" i="1" s="1"/>
  <c r="AO133" i="1"/>
  <c r="AO160" i="1" s="1"/>
  <c r="AN133" i="1"/>
  <c r="AN160" i="1" s="1"/>
  <c r="AM133" i="1"/>
  <c r="AM160" i="1" s="1"/>
  <c r="AL133" i="1"/>
  <c r="AL160" i="1" s="1"/>
  <c r="AK133" i="1"/>
  <c r="AK160" i="1" s="1"/>
  <c r="AJ133" i="1"/>
  <c r="AJ160" i="1" s="1"/>
  <c r="AI133" i="1"/>
  <c r="AI160" i="1" s="1"/>
  <c r="AH133" i="1"/>
  <c r="AH160" i="1" s="1"/>
  <c r="AG133" i="1"/>
  <c r="AG160" i="1" s="1"/>
  <c r="AF133" i="1"/>
  <c r="AF160" i="1" s="1"/>
  <c r="AE133" i="1"/>
  <c r="AE160" i="1" s="1"/>
  <c r="AD133" i="1"/>
  <c r="AD160" i="1" s="1"/>
  <c r="AC133" i="1"/>
  <c r="AC160" i="1" s="1"/>
  <c r="AB133" i="1"/>
  <c r="AB160" i="1" s="1"/>
  <c r="AA133" i="1"/>
  <c r="AA160" i="1" s="1"/>
  <c r="Z133" i="1"/>
  <c r="Z160" i="1" s="1"/>
  <c r="Y133" i="1"/>
  <c r="Y160" i="1" s="1"/>
  <c r="X133" i="1"/>
  <c r="X160" i="1" s="1"/>
  <c r="W133" i="1"/>
  <c r="W160" i="1" s="1"/>
  <c r="V133" i="1"/>
  <c r="V160" i="1" s="1"/>
  <c r="U133" i="1"/>
  <c r="U160" i="1" s="1"/>
  <c r="T133" i="1"/>
  <c r="T160" i="1" s="1"/>
  <c r="S133" i="1"/>
  <c r="S160" i="1" s="1"/>
  <c r="R133" i="1"/>
  <c r="R160" i="1" s="1"/>
  <c r="Q133" i="1"/>
  <c r="Q160" i="1" s="1"/>
  <c r="P133" i="1"/>
  <c r="P160" i="1" s="1"/>
  <c r="O133" i="1"/>
  <c r="O160" i="1" s="1"/>
  <c r="N133" i="1"/>
  <c r="N160" i="1" s="1"/>
  <c r="M133" i="1"/>
  <c r="M160" i="1" s="1"/>
  <c r="AS132" i="1"/>
  <c r="AR132" i="1"/>
  <c r="AQ132" i="1"/>
  <c r="AP132" i="1"/>
  <c r="AO132" i="1"/>
  <c r="AN132" i="1"/>
  <c r="AM132" i="1"/>
  <c r="AL132" i="1"/>
  <c r="AK132" i="1"/>
  <c r="AJ132" i="1"/>
  <c r="AI132" i="1"/>
  <c r="AH132" i="1"/>
  <c r="AG132" i="1"/>
  <c r="AF132" i="1"/>
  <c r="AE132" i="1"/>
  <c r="AD132" i="1"/>
  <c r="AC132" i="1"/>
  <c r="AB132" i="1"/>
  <c r="AA132" i="1"/>
  <c r="Z132" i="1"/>
  <c r="Y132" i="1"/>
  <c r="X132" i="1"/>
  <c r="W132" i="1"/>
  <c r="V132" i="1"/>
  <c r="U132" i="1"/>
  <c r="T132" i="1"/>
  <c r="S132" i="1"/>
  <c r="R132" i="1"/>
  <c r="Q132" i="1"/>
  <c r="P132" i="1"/>
  <c r="O132" i="1"/>
  <c r="N132" i="1"/>
  <c r="M132" i="1"/>
  <c r="C132" i="1"/>
  <c r="M131" i="1"/>
  <c r="N131" i="1" s="1"/>
  <c r="O131" i="1" s="1"/>
  <c r="P131" i="1" s="1"/>
  <c r="Q131" i="1" s="1"/>
  <c r="R131" i="1" s="1"/>
  <c r="S131" i="1" s="1"/>
  <c r="T131" i="1" s="1"/>
  <c r="U131" i="1" s="1"/>
  <c r="V131" i="1" s="1"/>
  <c r="W131" i="1" s="1"/>
  <c r="X131" i="1" s="1"/>
  <c r="Y131" i="1" s="1"/>
  <c r="Z131" i="1" s="1"/>
  <c r="AA131" i="1" s="1"/>
  <c r="AB131" i="1" s="1"/>
  <c r="AC131" i="1" s="1"/>
  <c r="AD131" i="1" s="1"/>
  <c r="AE131" i="1" s="1"/>
  <c r="AF131" i="1" s="1"/>
  <c r="AG131" i="1" s="1"/>
  <c r="AH131" i="1" s="1"/>
  <c r="AI131" i="1" s="1"/>
  <c r="AJ131" i="1" s="1"/>
  <c r="AK131" i="1" s="1"/>
  <c r="AL131" i="1" s="1"/>
  <c r="AM131" i="1" s="1"/>
  <c r="AN131" i="1" s="1"/>
  <c r="AO131" i="1" s="1"/>
  <c r="AP131" i="1" s="1"/>
  <c r="AQ131" i="1" s="1"/>
  <c r="AR131" i="1" s="1"/>
  <c r="AS131" i="1" s="1"/>
  <c r="M126" i="1"/>
  <c r="Y122" i="1"/>
  <c r="X122" i="1"/>
  <c r="W122" i="1"/>
  <c r="V122" i="1"/>
  <c r="U122" i="1"/>
  <c r="T122" i="1"/>
  <c r="S122" i="1"/>
  <c r="R122" i="1"/>
  <c r="Q122" i="1"/>
  <c r="P122" i="1"/>
  <c r="O122" i="1"/>
  <c r="N122" i="1"/>
  <c r="M122" i="1"/>
  <c r="M113" i="1"/>
  <c r="N113" i="1" s="1"/>
  <c r="O113" i="1" s="1"/>
  <c r="P113" i="1" s="1"/>
  <c r="Q113" i="1" s="1"/>
  <c r="R113" i="1" s="1"/>
  <c r="S113" i="1" s="1"/>
  <c r="T113" i="1" s="1"/>
  <c r="U113" i="1" s="1"/>
  <c r="V113" i="1" s="1"/>
  <c r="W113" i="1" s="1"/>
  <c r="X113" i="1" s="1"/>
  <c r="Y113" i="1" s="1"/>
  <c r="Z113" i="1" s="1"/>
  <c r="AA113" i="1" s="1"/>
  <c r="AB113" i="1" s="1"/>
  <c r="AC113" i="1" s="1"/>
  <c r="AD113" i="1" s="1"/>
  <c r="AE113" i="1" s="1"/>
  <c r="AF113" i="1" s="1"/>
  <c r="AG113" i="1" s="1"/>
  <c r="AH113" i="1" s="1"/>
  <c r="AI113" i="1" s="1"/>
  <c r="AJ113" i="1" s="1"/>
  <c r="AK113" i="1" s="1"/>
  <c r="AL113" i="1" s="1"/>
  <c r="AM113" i="1" s="1"/>
  <c r="AN113" i="1" s="1"/>
  <c r="AO113" i="1" s="1"/>
  <c r="AP113" i="1" s="1"/>
  <c r="AQ113" i="1" s="1"/>
  <c r="AR113" i="1" s="1"/>
  <c r="AS113" i="1" s="1"/>
  <c r="M108" i="1"/>
  <c r="N108" i="1" s="1"/>
  <c r="O108" i="1" s="1"/>
  <c r="P108" i="1" s="1"/>
  <c r="Q108" i="1" s="1"/>
  <c r="R108" i="1" s="1"/>
  <c r="S108" i="1" s="1"/>
  <c r="T108" i="1" s="1"/>
  <c r="U108" i="1" s="1"/>
  <c r="V108" i="1" s="1"/>
  <c r="W108" i="1" s="1"/>
  <c r="X108" i="1" s="1"/>
  <c r="Y108" i="1" s="1"/>
  <c r="Z108" i="1" s="1"/>
  <c r="AA108" i="1" s="1"/>
  <c r="AB108" i="1" s="1"/>
  <c r="AC108" i="1" s="1"/>
  <c r="AD108" i="1" s="1"/>
  <c r="AE108" i="1" s="1"/>
  <c r="AF108" i="1" s="1"/>
  <c r="AG108" i="1" s="1"/>
  <c r="AH108" i="1" s="1"/>
  <c r="AI108" i="1" s="1"/>
  <c r="M100" i="1"/>
  <c r="M97" i="1"/>
  <c r="N97" i="1" s="1"/>
  <c r="O97" i="1" s="1"/>
  <c r="P97" i="1" s="1"/>
  <c r="Q97" i="1" s="1"/>
  <c r="R97" i="1" s="1"/>
  <c r="S97" i="1" s="1"/>
  <c r="T97" i="1" s="1"/>
  <c r="U97" i="1" s="1"/>
  <c r="V97" i="1" s="1"/>
  <c r="W97" i="1" s="1"/>
  <c r="X97" i="1" s="1"/>
  <c r="Y97" i="1" s="1"/>
  <c r="Z97" i="1" s="1"/>
  <c r="AA97" i="1" s="1"/>
  <c r="AB97" i="1" s="1"/>
  <c r="AC97" i="1" s="1"/>
  <c r="AD97" i="1" s="1"/>
  <c r="AE97" i="1" s="1"/>
  <c r="AF97" i="1" s="1"/>
  <c r="AG97" i="1" s="1"/>
  <c r="AH97" i="1" s="1"/>
  <c r="AI97" i="1" s="1"/>
  <c r="AJ97" i="1" s="1"/>
  <c r="AK97" i="1" s="1"/>
  <c r="AL97" i="1" s="1"/>
  <c r="AM97" i="1" s="1"/>
  <c r="AN97" i="1" s="1"/>
  <c r="AO97" i="1" s="1"/>
  <c r="AP97" i="1" s="1"/>
  <c r="AQ97" i="1" s="1"/>
  <c r="AR97" i="1" s="1"/>
  <c r="AS97" i="1" s="1"/>
  <c r="E95" i="1"/>
  <c r="Y93" i="1"/>
  <c r="Y256" i="1" s="1"/>
  <c r="X93" i="1"/>
  <c r="X256" i="1" s="1"/>
  <c r="W93" i="1"/>
  <c r="W256" i="1" s="1"/>
  <c r="V93" i="1"/>
  <c r="V256" i="1" s="1"/>
  <c r="U93" i="1"/>
  <c r="U256" i="1" s="1"/>
  <c r="T93" i="1"/>
  <c r="T256" i="1" s="1"/>
  <c r="S93" i="1"/>
  <c r="S256" i="1" s="1"/>
  <c r="R93" i="1"/>
  <c r="R256" i="1" s="1"/>
  <c r="Q93" i="1"/>
  <c r="Q256" i="1" s="1"/>
  <c r="P93" i="1"/>
  <c r="P256" i="1" s="1"/>
  <c r="O93" i="1"/>
  <c r="O256" i="1" s="1"/>
  <c r="N93" i="1"/>
  <c r="N256" i="1" s="1"/>
  <c r="M93" i="1"/>
  <c r="M256" i="1" s="1"/>
  <c r="M91" i="1"/>
  <c r="N91" i="1" s="1"/>
  <c r="O91" i="1" s="1"/>
  <c r="P91" i="1" s="1"/>
  <c r="Q91" i="1" s="1"/>
  <c r="R91" i="1" s="1"/>
  <c r="S91" i="1" s="1"/>
  <c r="T91" i="1" s="1"/>
  <c r="U91" i="1" s="1"/>
  <c r="V91" i="1" s="1"/>
  <c r="W91" i="1" s="1"/>
  <c r="X91" i="1" s="1"/>
  <c r="Y91" i="1" s="1"/>
  <c r="Z91" i="1" s="1"/>
  <c r="AA91" i="1" s="1"/>
  <c r="AB91" i="1" s="1"/>
  <c r="AC91" i="1" s="1"/>
  <c r="AD91" i="1" s="1"/>
  <c r="AE91" i="1" s="1"/>
  <c r="AF91" i="1" s="1"/>
  <c r="AG91" i="1" s="1"/>
  <c r="AH91" i="1" s="1"/>
  <c r="AI91" i="1" s="1"/>
  <c r="AJ91" i="1" s="1"/>
  <c r="AK91" i="1" s="1"/>
  <c r="AL91" i="1" s="1"/>
  <c r="AM91" i="1" s="1"/>
  <c r="AN91" i="1" s="1"/>
  <c r="AO91" i="1" s="1"/>
  <c r="AP91" i="1" s="1"/>
  <c r="AQ91" i="1" s="1"/>
  <c r="AR91" i="1" s="1"/>
  <c r="AS91" i="1" s="1"/>
  <c r="E89" i="1"/>
  <c r="AS85" i="1"/>
  <c r="AR85" i="1"/>
  <c r="AQ85" i="1"/>
  <c r="AP85" i="1"/>
  <c r="AO85" i="1"/>
  <c r="AN85" i="1"/>
  <c r="M83" i="1"/>
  <c r="N83" i="1" s="1"/>
  <c r="O83" i="1" s="1"/>
  <c r="P83" i="1" s="1"/>
  <c r="Q83" i="1" s="1"/>
  <c r="R83" i="1" s="1"/>
  <c r="S83" i="1" s="1"/>
  <c r="T83" i="1" s="1"/>
  <c r="U83" i="1" s="1"/>
  <c r="V83" i="1" s="1"/>
  <c r="W83" i="1" s="1"/>
  <c r="X83" i="1" s="1"/>
  <c r="Y83" i="1" s="1"/>
  <c r="Z83" i="1" s="1"/>
  <c r="AA83" i="1" s="1"/>
  <c r="AB83" i="1" s="1"/>
  <c r="AC83" i="1" s="1"/>
  <c r="AD83" i="1" s="1"/>
  <c r="AE83" i="1" s="1"/>
  <c r="AF83" i="1" s="1"/>
  <c r="AG83" i="1" s="1"/>
  <c r="AH83" i="1" s="1"/>
  <c r="AI83" i="1" s="1"/>
  <c r="AJ83" i="1" s="1"/>
  <c r="AK83" i="1" s="1"/>
  <c r="AL83" i="1" s="1"/>
  <c r="AM83" i="1" s="1"/>
  <c r="AN83" i="1" s="1"/>
  <c r="E81" i="1"/>
  <c r="AS80" i="1"/>
  <c r="AR80" i="1"/>
  <c r="AQ80" i="1"/>
  <c r="AP80" i="1"/>
  <c r="AO80" i="1"/>
  <c r="AN80" i="1"/>
  <c r="AM80" i="1"/>
  <c r="AL80" i="1"/>
  <c r="AK80" i="1"/>
  <c r="AJ80" i="1"/>
  <c r="AI80" i="1"/>
  <c r="AH80" i="1"/>
  <c r="AG80" i="1"/>
  <c r="AF80" i="1"/>
  <c r="AE80" i="1"/>
  <c r="AD80" i="1"/>
  <c r="AC80" i="1"/>
  <c r="AB80" i="1"/>
  <c r="AA80" i="1"/>
  <c r="Z80" i="1"/>
  <c r="Y80" i="1"/>
  <c r="X80" i="1"/>
  <c r="W80" i="1"/>
  <c r="V80" i="1"/>
  <c r="U80" i="1"/>
  <c r="T80" i="1"/>
  <c r="S80" i="1"/>
  <c r="R80" i="1"/>
  <c r="Q80" i="1"/>
  <c r="P80" i="1"/>
  <c r="O80" i="1"/>
  <c r="N80" i="1"/>
  <c r="M80" i="1"/>
  <c r="Y79" i="1"/>
  <c r="X79" i="1"/>
  <c r="W79" i="1"/>
  <c r="V79" i="1"/>
  <c r="U79" i="1"/>
  <c r="T79" i="1"/>
  <c r="S79" i="1"/>
  <c r="R79" i="1"/>
  <c r="Q79" i="1"/>
  <c r="P79" i="1"/>
  <c r="O79" i="1"/>
  <c r="N79" i="1"/>
  <c r="M79" i="1"/>
  <c r="E76" i="1"/>
  <c r="AS74" i="1"/>
  <c r="AR74" i="1"/>
  <c r="AQ74" i="1"/>
  <c r="AP74" i="1"/>
  <c r="AO74" i="1"/>
  <c r="AN74" i="1"/>
  <c r="E71" i="1"/>
  <c r="AS69" i="1"/>
  <c r="AR69" i="1"/>
  <c r="AQ69" i="1"/>
  <c r="AP69" i="1"/>
  <c r="AO69" i="1"/>
  <c r="AN69" i="1"/>
  <c r="E66" i="1"/>
  <c r="AS64" i="1"/>
  <c r="AR64" i="1"/>
  <c r="AQ64" i="1"/>
  <c r="AP64" i="1"/>
  <c r="AO64" i="1"/>
  <c r="AN64" i="1"/>
  <c r="E61" i="1"/>
  <c r="AS59" i="1"/>
  <c r="AR59" i="1"/>
  <c r="AQ59" i="1"/>
  <c r="AP59" i="1"/>
  <c r="AO59" i="1"/>
  <c r="AN59" i="1"/>
  <c r="E56" i="1"/>
  <c r="AS54" i="1"/>
  <c r="AR54" i="1"/>
  <c r="AQ54" i="1"/>
  <c r="AP54" i="1"/>
  <c r="AO54" i="1"/>
  <c r="AN54" i="1"/>
  <c r="E51" i="1"/>
  <c r="AS49" i="1"/>
  <c r="AR49" i="1"/>
  <c r="AQ49" i="1"/>
  <c r="AP49" i="1"/>
  <c r="AO49" i="1"/>
  <c r="AN49" i="1"/>
  <c r="E46" i="1"/>
  <c r="AS44" i="1"/>
  <c r="AR44" i="1"/>
  <c r="AQ44" i="1"/>
  <c r="AP44" i="1"/>
  <c r="AO44" i="1"/>
  <c r="AN44" i="1"/>
  <c r="M41" i="1"/>
  <c r="N41" i="1" s="1"/>
  <c r="O41" i="1" s="1"/>
  <c r="P41" i="1" s="1"/>
  <c r="Q41" i="1" s="1"/>
  <c r="R41" i="1" s="1"/>
  <c r="S41" i="1" s="1"/>
  <c r="T41" i="1" s="1"/>
  <c r="U41" i="1" s="1"/>
  <c r="V41" i="1" s="1"/>
  <c r="W41" i="1" s="1"/>
  <c r="X41" i="1" s="1"/>
  <c r="Y41" i="1" s="1"/>
  <c r="Z41" i="1" s="1"/>
  <c r="AA41" i="1" s="1"/>
  <c r="AB41" i="1" s="1"/>
  <c r="AC41" i="1" s="1"/>
  <c r="AD41" i="1" s="1"/>
  <c r="AE41" i="1" s="1"/>
  <c r="AF41" i="1" s="1"/>
  <c r="AG41" i="1" s="1"/>
  <c r="AH41" i="1" s="1"/>
  <c r="AI41" i="1" s="1"/>
  <c r="AJ41" i="1" s="1"/>
  <c r="AK41" i="1" s="1"/>
  <c r="AL41" i="1" s="1"/>
  <c r="AM41" i="1" s="1"/>
  <c r="AN41" i="1" s="1"/>
  <c r="E39" i="1"/>
  <c r="AS37" i="1"/>
  <c r="AR37" i="1"/>
  <c r="AQ37" i="1"/>
  <c r="AP37" i="1"/>
  <c r="AO37" i="1"/>
  <c r="AN37" i="1"/>
  <c r="M36" i="1"/>
  <c r="N36" i="1" s="1"/>
  <c r="O36" i="1" s="1"/>
  <c r="P36" i="1" s="1"/>
  <c r="Q36" i="1" s="1"/>
  <c r="R36" i="1" s="1"/>
  <c r="S36" i="1" s="1"/>
  <c r="T36" i="1" s="1"/>
  <c r="U36" i="1" s="1"/>
  <c r="V36" i="1" s="1"/>
  <c r="W36" i="1" s="1"/>
  <c r="X36" i="1" s="1"/>
  <c r="Y36" i="1" s="1"/>
  <c r="Z36" i="1" s="1"/>
  <c r="AA36" i="1" s="1"/>
  <c r="AB36" i="1" s="1"/>
  <c r="AC36" i="1" s="1"/>
  <c r="AD36" i="1" s="1"/>
  <c r="AE36" i="1" s="1"/>
  <c r="AF36" i="1" s="1"/>
  <c r="AG36" i="1" s="1"/>
  <c r="AH36" i="1" s="1"/>
  <c r="AI36" i="1" s="1"/>
  <c r="AJ36" i="1" s="1"/>
  <c r="AK36" i="1" s="1"/>
  <c r="AL36" i="1" s="1"/>
  <c r="AM36" i="1" s="1"/>
  <c r="AN36" i="1" s="1"/>
  <c r="E34" i="1"/>
  <c r="AS33" i="1"/>
  <c r="AR33" i="1"/>
  <c r="AQ33" i="1"/>
  <c r="AP33" i="1"/>
  <c r="AO33" i="1"/>
  <c r="AN33" i="1"/>
  <c r="AM33" i="1"/>
  <c r="AL33" i="1"/>
  <c r="AK33" i="1"/>
  <c r="AJ33" i="1"/>
  <c r="AI33" i="1"/>
  <c r="AH33" i="1"/>
  <c r="AG33" i="1"/>
  <c r="AF33" i="1"/>
  <c r="AE33" i="1"/>
  <c r="AD33" i="1"/>
  <c r="AC33" i="1"/>
  <c r="AB33" i="1"/>
  <c r="AA33" i="1"/>
  <c r="Z33" i="1"/>
  <c r="Y33" i="1"/>
  <c r="X33" i="1"/>
  <c r="W33" i="1"/>
  <c r="V33" i="1"/>
  <c r="U33" i="1"/>
  <c r="T33" i="1"/>
  <c r="S33" i="1"/>
  <c r="R33" i="1"/>
  <c r="Q33" i="1"/>
  <c r="P33" i="1"/>
  <c r="O33" i="1"/>
  <c r="N33" i="1"/>
  <c r="M33" i="1"/>
  <c r="Y32" i="1"/>
  <c r="X32" i="1"/>
  <c r="W32" i="1"/>
  <c r="V32" i="1"/>
  <c r="U32" i="1"/>
  <c r="T32" i="1"/>
  <c r="S32" i="1"/>
  <c r="R32" i="1"/>
  <c r="Q32" i="1"/>
  <c r="P32" i="1"/>
  <c r="O32" i="1"/>
  <c r="N32" i="1"/>
  <c r="M32" i="1"/>
  <c r="E29" i="1"/>
  <c r="AS27" i="1"/>
  <c r="AR27" i="1"/>
  <c r="AQ27" i="1"/>
  <c r="AP27" i="1"/>
  <c r="AO27" i="1"/>
  <c r="AN27" i="1"/>
  <c r="E24" i="1"/>
  <c r="AS22" i="1"/>
  <c r="AR22" i="1"/>
  <c r="AQ22" i="1"/>
  <c r="AP22" i="1"/>
  <c r="AO22" i="1"/>
  <c r="AN22" i="1"/>
  <c r="E19" i="1"/>
  <c r="AS17" i="1"/>
  <c r="AR17" i="1"/>
  <c r="AQ17" i="1"/>
  <c r="AP17" i="1"/>
  <c r="AO17" i="1"/>
  <c r="AN17" i="1"/>
  <c r="M14" i="1"/>
  <c r="N14" i="1" s="1"/>
  <c r="O14" i="1" s="1"/>
  <c r="P14" i="1" s="1"/>
  <c r="Q14" i="1" s="1"/>
  <c r="R14" i="1" s="1"/>
  <c r="S14" i="1" s="1"/>
  <c r="T14" i="1" s="1"/>
  <c r="U14" i="1" s="1"/>
  <c r="V14" i="1" s="1"/>
  <c r="W14" i="1" s="1"/>
  <c r="X14" i="1" s="1"/>
  <c r="Y14" i="1" s="1"/>
  <c r="Z14" i="1" s="1"/>
  <c r="AA14" i="1" s="1"/>
  <c r="AB14" i="1" s="1"/>
  <c r="AC14" i="1" s="1"/>
  <c r="AD14" i="1" s="1"/>
  <c r="AE14" i="1" s="1"/>
  <c r="AF14" i="1" s="1"/>
  <c r="AG14" i="1" s="1"/>
  <c r="AH14" i="1" s="1"/>
  <c r="AI14" i="1" s="1"/>
  <c r="AJ14" i="1" s="1"/>
  <c r="AK14" i="1" s="1"/>
  <c r="AL14" i="1" s="1"/>
  <c r="AM14" i="1" s="1"/>
  <c r="AN14" i="1" s="1"/>
  <c r="E12" i="1"/>
  <c r="Y11" i="1"/>
  <c r="X11" i="1"/>
  <c r="X231" i="1" s="1"/>
  <c r="W11" i="1"/>
  <c r="W231" i="1" s="1"/>
  <c r="V11" i="1"/>
  <c r="V231" i="1" s="1"/>
  <c r="U11" i="1"/>
  <c r="U231" i="1" s="1"/>
  <c r="T11" i="1"/>
  <c r="T231" i="1" s="1"/>
  <c r="S11" i="1"/>
  <c r="S231" i="1" s="1"/>
  <c r="R11" i="1"/>
  <c r="R231" i="1" s="1"/>
  <c r="Q11" i="1"/>
  <c r="Q231" i="1" s="1"/>
  <c r="P11" i="1"/>
  <c r="P231" i="1" s="1"/>
  <c r="O11" i="1"/>
  <c r="O231" i="1" s="1"/>
  <c r="N11" i="1"/>
  <c r="N231" i="1" s="1"/>
  <c r="M11" i="1"/>
  <c r="M231" i="1" s="1"/>
  <c r="N9" i="1"/>
  <c r="T159" i="1" l="1"/>
  <c r="AQ32" i="1"/>
  <c r="AM223" i="1"/>
  <c r="AO321" i="1"/>
  <c r="AP321" i="1" s="1"/>
  <c r="AP223" i="1" s="1"/>
  <c r="AM267" i="1"/>
  <c r="Z287" i="1"/>
  <c r="AN223" i="1"/>
  <c r="Z292" i="1"/>
  <c r="AS93" i="1"/>
  <c r="AS92" i="1" s="1"/>
  <c r="N159" i="1"/>
  <c r="N175" i="1" s="1"/>
  <c r="V159" i="1"/>
  <c r="V175" i="1" s="1"/>
  <c r="AC381" i="1"/>
  <c r="AC386" i="1" s="1"/>
  <c r="P159" i="1"/>
  <c r="X159" i="1"/>
  <c r="X175" i="1" s="1"/>
  <c r="Q381" i="1"/>
  <c r="Q386" i="1" s="1"/>
  <c r="Y381" i="1"/>
  <c r="Y386" i="1" s="1"/>
  <c r="AG381" i="1"/>
  <c r="AG386" i="1" s="1"/>
  <c r="AO381" i="1"/>
  <c r="AO386" i="1" s="1"/>
  <c r="AH381" i="1"/>
  <c r="AH386" i="1" s="1"/>
  <c r="AA297" i="1"/>
  <c r="AO32" i="1"/>
  <c r="R159" i="1"/>
  <c r="R175" i="1" s="1"/>
  <c r="Z297" i="1"/>
  <c r="AP381" i="1"/>
  <c r="AP386" i="1" s="1"/>
  <c r="AP32" i="1"/>
  <c r="S159" i="1"/>
  <c r="S175" i="1" s="1"/>
  <c r="AS79" i="1"/>
  <c r="AB297" i="1"/>
  <c r="Z267" i="1"/>
  <c r="AC297" i="1"/>
  <c r="AG297" i="1"/>
  <c r="AO79" i="1"/>
  <c r="AB327" i="1"/>
  <c r="AA282" i="1"/>
  <c r="O152" i="1"/>
  <c r="P152" i="1" s="1"/>
  <c r="Q152" i="1" s="1"/>
  <c r="R152" i="1" s="1"/>
  <c r="S152" i="1" s="1"/>
  <c r="T152" i="1" s="1"/>
  <c r="U152" i="1" s="1"/>
  <c r="V152" i="1" s="1"/>
  <c r="W152" i="1" s="1"/>
  <c r="X152" i="1" s="1"/>
  <c r="Y152" i="1" s="1"/>
  <c r="Z152" i="1" s="1"/>
  <c r="AA152" i="1" s="1"/>
  <c r="AB152" i="1" s="1"/>
  <c r="AC152" i="1" s="1"/>
  <c r="AD152" i="1" s="1"/>
  <c r="AE152" i="1" s="1"/>
  <c r="AF152" i="1" s="1"/>
  <c r="AG152" i="1" s="1"/>
  <c r="AH152" i="1" s="1"/>
  <c r="AI152" i="1" s="1"/>
  <c r="AJ152" i="1" s="1"/>
  <c r="AK152" i="1" s="1"/>
  <c r="AL152" i="1" s="1"/>
  <c r="AM152" i="1" s="1"/>
  <c r="AN152" i="1" s="1"/>
  <c r="AO152" i="1" s="1"/>
  <c r="AP152" i="1" s="1"/>
  <c r="AQ152" i="1" s="1"/>
  <c r="AR152" i="1" s="1"/>
  <c r="AS152" i="1" s="1"/>
  <c r="AB331" i="1"/>
  <c r="AA292" i="1"/>
  <c r="AS32" i="1"/>
  <c r="AD150" i="1"/>
  <c r="AL150" i="1"/>
  <c r="AB329" i="1"/>
  <c r="M381" i="1"/>
  <c r="M386" i="1" s="1"/>
  <c r="AS381" i="1"/>
  <c r="AS386" i="1" s="1"/>
  <c r="Y385" i="1"/>
  <c r="O159" i="1"/>
  <c r="O175" i="1" s="1"/>
  <c r="W159" i="1"/>
  <c r="W175" i="1" s="1"/>
  <c r="R381" i="1"/>
  <c r="R386" i="1" s="1"/>
  <c r="P175" i="1"/>
  <c r="U381" i="1"/>
  <c r="U386" i="1" s="1"/>
  <c r="AG385" i="1"/>
  <c r="Q159" i="1"/>
  <c r="Q175" i="1" s="1"/>
  <c r="Y159" i="1"/>
  <c r="Y175" i="1" s="1"/>
  <c r="AO267" i="1"/>
  <c r="Z381" i="1"/>
  <c r="Z386" i="1" s="1"/>
  <c r="AR79" i="1"/>
  <c r="AA150" i="1"/>
  <c r="AI150" i="1"/>
  <c r="AQ150" i="1"/>
  <c r="AO223" i="1"/>
  <c r="AE297" i="1"/>
  <c r="AK381" i="1"/>
  <c r="AK386" i="1" s="1"/>
  <c r="Q385" i="1"/>
  <c r="Z54" i="1"/>
  <c r="Z59" i="1"/>
  <c r="Z44" i="1"/>
  <c r="AO41" i="1"/>
  <c r="AP41" i="1" s="1"/>
  <c r="AQ41" i="1" s="1"/>
  <c r="AR41" i="1" s="1"/>
  <c r="AS41" i="1" s="1"/>
  <c r="Z85" i="1"/>
  <c r="AA85" i="1" s="1"/>
  <c r="AB85" i="1" s="1"/>
  <c r="AC85" i="1" s="1"/>
  <c r="AD85" i="1" s="1"/>
  <c r="AE85" i="1" s="1"/>
  <c r="AF85" i="1" s="1"/>
  <c r="AG85" i="1" s="1"/>
  <c r="AH85" i="1" s="1"/>
  <c r="AI85" i="1" s="1"/>
  <c r="AJ85" i="1" s="1"/>
  <c r="AK85" i="1" s="1"/>
  <c r="AL85" i="1" s="1"/>
  <c r="AM85" i="1" s="1"/>
  <c r="AO83" i="1"/>
  <c r="AP83" i="1" s="1"/>
  <c r="AQ83" i="1" s="1"/>
  <c r="AR83" i="1" s="1"/>
  <c r="AS83" i="1" s="1"/>
  <c r="AL93" i="1"/>
  <c r="AL11" i="1" s="1"/>
  <c r="Z17" i="1"/>
  <c r="Z22" i="1"/>
  <c r="AO14" i="1"/>
  <c r="AP14" i="1" s="1"/>
  <c r="AQ14" i="1" s="1"/>
  <c r="AR14" i="1" s="1"/>
  <c r="AS14" i="1" s="1"/>
  <c r="AO36" i="1"/>
  <c r="AP36" i="1" s="1"/>
  <c r="AQ36" i="1" s="1"/>
  <c r="AR36" i="1" s="1"/>
  <c r="AS36" i="1" s="1"/>
  <c r="Z37" i="1"/>
  <c r="AC109" i="1"/>
  <c r="AB109" i="1"/>
  <c r="AG109" i="1"/>
  <c r="AD109" i="1"/>
  <c r="Z109" i="1"/>
  <c r="AH109" i="1"/>
  <c r="AF109" i="1"/>
  <c r="AE109" i="1"/>
  <c r="AA109" i="1"/>
  <c r="AJ108" i="1"/>
  <c r="AK108" i="1" s="1"/>
  <c r="AL108" i="1" s="1"/>
  <c r="AM108" i="1" s="1"/>
  <c r="AN108" i="1" s="1"/>
  <c r="AO108" i="1" s="1"/>
  <c r="AP108" i="1" s="1"/>
  <c r="AQ108" i="1" s="1"/>
  <c r="AR108" i="1" s="1"/>
  <c r="AS108" i="1" s="1"/>
  <c r="Y231" i="1"/>
  <c r="AR32" i="1"/>
  <c r="Z64" i="1"/>
  <c r="AP79" i="1"/>
  <c r="O9" i="1"/>
  <c r="P9" i="1" s="1"/>
  <c r="Q9" i="1" s="1"/>
  <c r="R9" i="1" s="1"/>
  <c r="S9" i="1" s="1"/>
  <c r="T9" i="1" s="1"/>
  <c r="U9" i="1" s="1"/>
  <c r="V9" i="1" s="1"/>
  <c r="W9" i="1" s="1"/>
  <c r="X9" i="1" s="1"/>
  <c r="Y9" i="1" s="1"/>
  <c r="Z9" i="1" s="1"/>
  <c r="AA9" i="1" s="1"/>
  <c r="AB9" i="1" s="1"/>
  <c r="AC9" i="1" s="1"/>
  <c r="AD9" i="1" s="1"/>
  <c r="AE9" i="1" s="1"/>
  <c r="AF9" i="1" s="1"/>
  <c r="AG9" i="1" s="1"/>
  <c r="AH9" i="1" s="1"/>
  <c r="AI9" i="1" s="1"/>
  <c r="AJ9" i="1" s="1"/>
  <c r="AK9" i="1" s="1"/>
  <c r="AL9" i="1" s="1"/>
  <c r="AM9" i="1" s="1"/>
  <c r="AN9" i="1" s="1"/>
  <c r="AO9" i="1" s="1"/>
  <c r="AP9" i="1" s="1"/>
  <c r="AQ9" i="1" s="1"/>
  <c r="AR9" i="1" s="1"/>
  <c r="AS9" i="1" s="1"/>
  <c r="AN32" i="1"/>
  <c r="Z74" i="1"/>
  <c r="Z69" i="1"/>
  <c r="Z27" i="1"/>
  <c r="Z49" i="1"/>
  <c r="AN79" i="1"/>
  <c r="N126" i="1"/>
  <c r="N150" i="1"/>
  <c r="V150" i="1"/>
  <c r="O150" i="1"/>
  <c r="W150" i="1"/>
  <c r="AE150" i="1"/>
  <c r="AM150" i="1"/>
  <c r="P150" i="1"/>
  <c r="X150" i="1"/>
  <c r="AF150" i="1"/>
  <c r="AN150" i="1"/>
  <c r="AQ79" i="1"/>
  <c r="Q150" i="1"/>
  <c r="Y150" i="1"/>
  <c r="AG150" i="1"/>
  <c r="AO150" i="1"/>
  <c r="R150" i="1"/>
  <c r="Z150" i="1"/>
  <c r="AH150" i="1"/>
  <c r="AP150" i="1"/>
  <c r="T175" i="1"/>
  <c r="S150" i="1"/>
  <c r="AC315" i="1"/>
  <c r="M159" i="1"/>
  <c r="M175" i="1" s="1"/>
  <c r="U159" i="1"/>
  <c r="U175" i="1" s="1"/>
  <c r="T150" i="1"/>
  <c r="AB150" i="1"/>
  <c r="AJ150" i="1"/>
  <c r="AR150" i="1"/>
  <c r="N100" i="1"/>
  <c r="O100" i="1" s="1"/>
  <c r="P100" i="1" s="1"/>
  <c r="Q100" i="1" s="1"/>
  <c r="R100" i="1" s="1"/>
  <c r="S100" i="1" s="1"/>
  <c r="T100" i="1" s="1"/>
  <c r="U100" i="1" s="1"/>
  <c r="V100" i="1" s="1"/>
  <c r="W100" i="1" s="1"/>
  <c r="X100" i="1" s="1"/>
  <c r="Y100" i="1" s="1"/>
  <c r="Z100" i="1" s="1"/>
  <c r="AA100" i="1" s="1"/>
  <c r="AB100" i="1" s="1"/>
  <c r="AC100" i="1" s="1"/>
  <c r="AD100" i="1" s="1"/>
  <c r="AE100" i="1" s="1"/>
  <c r="AF100" i="1" s="1"/>
  <c r="AG100" i="1" s="1"/>
  <c r="AH100" i="1" s="1"/>
  <c r="AI100" i="1" s="1"/>
  <c r="AJ100" i="1" s="1"/>
  <c r="AK100" i="1" s="1"/>
  <c r="AL100" i="1" s="1"/>
  <c r="AM100" i="1" s="1"/>
  <c r="AN100" i="1" s="1"/>
  <c r="AO100" i="1" s="1"/>
  <c r="AP100" i="1" s="1"/>
  <c r="AQ100" i="1" s="1"/>
  <c r="AR100" i="1" s="1"/>
  <c r="AS100" i="1" s="1"/>
  <c r="M150" i="1"/>
  <c r="U150" i="1"/>
  <c r="AC150" i="1"/>
  <c r="AK150" i="1"/>
  <c r="AS150" i="1"/>
  <c r="AG313" i="1"/>
  <c r="AA335" i="1"/>
  <c r="Z302" i="1"/>
  <c r="AF307" i="1"/>
  <c r="AB317" i="1"/>
  <c r="M226" i="1"/>
  <c r="M346" i="1" s="1"/>
  <c r="M363" i="1" s="1"/>
  <c r="M384" i="1" s="1"/>
  <c r="N215" i="1"/>
  <c r="Z277" i="1"/>
  <c r="AA325" i="1"/>
  <c r="AB319" i="1"/>
  <c r="AQ321" i="1"/>
  <c r="AP267" i="1"/>
  <c r="O381" i="1"/>
  <c r="O386" i="1" s="1"/>
  <c r="O385" i="1"/>
  <c r="W381" i="1"/>
  <c r="W386" i="1" s="1"/>
  <c r="W385" i="1"/>
  <c r="AE381" i="1"/>
  <c r="AE386" i="1" s="1"/>
  <c r="AE385" i="1"/>
  <c r="AM381" i="1"/>
  <c r="AM386" i="1" s="1"/>
  <c r="AM385" i="1"/>
  <c r="Z272" i="1"/>
  <c r="AA323" i="1"/>
  <c r="AB309" i="1"/>
  <c r="AE311" i="1"/>
  <c r="AI333" i="1"/>
  <c r="AH297" i="1"/>
  <c r="L71" i="2"/>
  <c r="T72" i="2"/>
  <c r="T71" i="2"/>
  <c r="AB74" i="2"/>
  <c r="AB85" i="2" s="1"/>
  <c r="AB107" i="2" s="1"/>
  <c r="AB72" i="2"/>
  <c r="AB83" i="2" s="1"/>
  <c r="AB105" i="2" s="1"/>
  <c r="AB73" i="2"/>
  <c r="AB84" i="2" s="1"/>
  <c r="AB106" i="2" s="1"/>
  <c r="AB71" i="2"/>
  <c r="AB82" i="2" s="1"/>
  <c r="AB104" i="2" s="1"/>
  <c r="AJ72" i="2"/>
  <c r="AJ83" i="2" s="1"/>
  <c r="AJ105" i="2" s="1"/>
  <c r="AJ71" i="2"/>
  <c r="AJ82" i="2" s="1"/>
  <c r="AJ104" i="2" s="1"/>
  <c r="AR71" i="2"/>
  <c r="AR82" i="2" s="1"/>
  <c r="AR104" i="2" s="1"/>
  <c r="N381" i="1"/>
  <c r="N386" i="1" s="1"/>
  <c r="V381" i="1"/>
  <c r="V386" i="1" s="1"/>
  <c r="AD381" i="1"/>
  <c r="AD386" i="1" s="1"/>
  <c r="AL381" i="1"/>
  <c r="AL386" i="1" s="1"/>
  <c r="U17" i="2"/>
  <c r="AC17" i="2"/>
  <c r="AK17" i="2"/>
  <c r="AF297" i="1"/>
  <c r="N365" i="1"/>
  <c r="T385" i="1"/>
  <c r="T381" i="1"/>
  <c r="T386" i="1" s="1"/>
  <c r="AB385" i="1"/>
  <c r="AB381" i="1"/>
  <c r="AB386" i="1" s="1"/>
  <c r="AJ385" i="1"/>
  <c r="AJ381" i="1"/>
  <c r="AJ386" i="1" s="1"/>
  <c r="AR385" i="1"/>
  <c r="AR381" i="1"/>
  <c r="AR386" i="1" s="1"/>
  <c r="S381" i="1"/>
  <c r="S386" i="1" s="1"/>
  <c r="AA381" i="1"/>
  <c r="AA386" i="1" s="1"/>
  <c r="AI381" i="1"/>
  <c r="AI386" i="1" s="1"/>
  <c r="AQ381" i="1"/>
  <c r="AQ386" i="1" s="1"/>
  <c r="M72" i="2"/>
  <c r="M71" i="2"/>
  <c r="U72" i="2"/>
  <c r="U83" i="2" s="1"/>
  <c r="U105" i="2" s="1"/>
  <c r="U73" i="2"/>
  <c r="U84" i="2" s="1"/>
  <c r="U106" i="2" s="1"/>
  <c r="U71" i="2"/>
  <c r="U82" i="2" s="1"/>
  <c r="U104" i="2" s="1"/>
  <c r="AC71" i="2"/>
  <c r="AC82" i="2" s="1"/>
  <c r="AC104" i="2" s="1"/>
  <c r="AK71" i="2"/>
  <c r="AK82" i="2" s="1"/>
  <c r="AK104" i="2" s="1"/>
  <c r="AS71" i="2"/>
  <c r="AS82" i="2" s="1"/>
  <c r="AS104" i="2" s="1"/>
  <c r="P385" i="1"/>
  <c r="X385" i="1"/>
  <c r="AF385" i="1"/>
  <c r="AN385" i="1"/>
  <c r="T23" i="2"/>
  <c r="AB23" i="2"/>
  <c r="AJ23" i="2"/>
  <c r="AR23" i="2"/>
  <c r="N72" i="2"/>
  <c r="N73" i="2"/>
  <c r="N71" i="2"/>
  <c r="V71" i="2"/>
  <c r="V82" i="2" s="1"/>
  <c r="V104" i="2" s="1"/>
  <c r="AD71" i="2"/>
  <c r="AD82" i="2" s="1"/>
  <c r="AD104" i="2" s="1"/>
  <c r="AL72" i="2"/>
  <c r="AL83" i="2" s="1"/>
  <c r="AL105" i="2" s="1"/>
  <c r="AL71" i="2"/>
  <c r="AL82" i="2" s="1"/>
  <c r="AL104" i="2" s="1"/>
  <c r="O43" i="2"/>
  <c r="W43" i="2"/>
  <c r="AE43" i="2"/>
  <c r="AM43" i="2"/>
  <c r="P73" i="2"/>
  <c r="P71" i="2"/>
  <c r="P74" i="2"/>
  <c r="P72" i="2"/>
  <c r="X71" i="2"/>
  <c r="X82" i="2" s="1"/>
  <c r="X104" i="2" s="1"/>
  <c r="X72" i="2"/>
  <c r="X83" i="2" s="1"/>
  <c r="X105" i="2" s="1"/>
  <c r="AF73" i="2"/>
  <c r="AF84" i="2" s="1"/>
  <c r="AF106" i="2" s="1"/>
  <c r="AF71" i="2"/>
  <c r="AF82" i="2" s="1"/>
  <c r="AF104" i="2" s="1"/>
  <c r="AF72" i="2"/>
  <c r="AF83" i="2" s="1"/>
  <c r="AF105" i="2" s="1"/>
  <c r="AN71" i="2"/>
  <c r="AN82" i="2" s="1"/>
  <c r="AN104" i="2" s="1"/>
  <c r="N393" i="1"/>
  <c r="O393" i="1" s="1"/>
  <c r="P393" i="1" s="1"/>
  <c r="Q393" i="1" s="1"/>
  <c r="R393" i="1" s="1"/>
  <c r="S393" i="1" s="1"/>
  <c r="T393" i="1" s="1"/>
  <c r="U393" i="1" s="1"/>
  <c r="V393" i="1" s="1"/>
  <c r="W393" i="1" s="1"/>
  <c r="X393" i="1" s="1"/>
  <c r="Y393" i="1" s="1"/>
  <c r="Z393" i="1" s="1"/>
  <c r="AA393" i="1" s="1"/>
  <c r="AB393" i="1" s="1"/>
  <c r="AC393" i="1" s="1"/>
  <c r="AD393" i="1" s="1"/>
  <c r="AE393" i="1" s="1"/>
  <c r="AF393" i="1" s="1"/>
  <c r="AG393" i="1" s="1"/>
  <c r="AH393" i="1" s="1"/>
  <c r="AI393" i="1" s="1"/>
  <c r="AJ393" i="1" s="1"/>
  <c r="AK393" i="1" s="1"/>
  <c r="AL393" i="1" s="1"/>
  <c r="AM393" i="1" s="1"/>
  <c r="AN393" i="1" s="1"/>
  <c r="AO393" i="1" s="1"/>
  <c r="AP393" i="1" s="1"/>
  <c r="AQ393" i="1" s="1"/>
  <c r="AR393" i="1" s="1"/>
  <c r="AS393" i="1" s="1"/>
  <c r="W23" i="2"/>
  <c r="AE23" i="2"/>
  <c r="AM23" i="2"/>
  <c r="Q71" i="2"/>
  <c r="Y71" i="2"/>
  <c r="Y82" i="2" s="1"/>
  <c r="Y104" i="2" s="1"/>
  <c r="AG73" i="2"/>
  <c r="AG84" i="2" s="1"/>
  <c r="AG106" i="2" s="1"/>
  <c r="AG71" i="2"/>
  <c r="AG82" i="2" s="1"/>
  <c r="AG104" i="2" s="1"/>
  <c r="AG72" i="2"/>
  <c r="AG83" i="2" s="1"/>
  <c r="AG105" i="2" s="1"/>
  <c r="AO71" i="2"/>
  <c r="AO82" i="2" s="1"/>
  <c r="AO104" i="2" s="1"/>
  <c r="J71" i="2"/>
  <c r="J72" i="2"/>
  <c r="J73" i="2"/>
  <c r="R71" i="2"/>
  <c r="Z71" i="2"/>
  <c r="Z82" i="2" s="1"/>
  <c r="Z104" i="2" s="1"/>
  <c r="Z72" i="2"/>
  <c r="Z83" i="2" s="1"/>
  <c r="Z105" i="2" s="1"/>
  <c r="AH71" i="2"/>
  <c r="AH82" i="2" s="1"/>
  <c r="AH104" i="2" s="1"/>
  <c r="AP71" i="2"/>
  <c r="AP82" i="2" s="1"/>
  <c r="AP104" i="2" s="1"/>
  <c r="AP74" i="2"/>
  <c r="AP85" i="2" s="1"/>
  <c r="AP107" i="2" s="1"/>
  <c r="AP72" i="2"/>
  <c r="AP83" i="2" s="1"/>
  <c r="AP105" i="2" s="1"/>
  <c r="AP73" i="2"/>
  <c r="AP84" i="2" s="1"/>
  <c r="AP106" i="2" s="1"/>
  <c r="X17" i="2"/>
  <c r="AF17" i="2"/>
  <c r="K43" i="2"/>
  <c r="S43" i="2"/>
  <c r="AA43" i="2"/>
  <c r="AI43" i="2"/>
  <c r="AQ43" i="2"/>
  <c r="C75" i="2"/>
  <c r="C86" i="2" s="1"/>
  <c r="C76" i="2"/>
  <c r="C87" i="2" s="1"/>
  <c r="C111" i="2"/>
  <c r="C74" i="2"/>
  <c r="C85" i="2" s="1"/>
  <c r="C71" i="2"/>
  <c r="C82" i="2" s="1"/>
  <c r="C77" i="2"/>
  <c r="C88" i="2" s="1"/>
  <c r="Z93" i="1" l="1"/>
  <c r="Z11" i="1" s="1"/>
  <c r="AR93" i="1"/>
  <c r="AR92" i="1" s="1"/>
  <c r="AG93" i="1"/>
  <c r="AG11" i="1" s="1"/>
  <c r="AF93" i="1"/>
  <c r="AF11" i="1" s="1"/>
  <c r="AO93" i="1"/>
  <c r="AC93" i="1"/>
  <c r="AC11" i="1" s="1"/>
  <c r="AK93" i="1"/>
  <c r="AK11" i="1" s="1"/>
  <c r="AS11" i="1"/>
  <c r="AS10" i="1" s="1"/>
  <c r="AJ153" i="1"/>
  <c r="AJ154" i="1" s="1"/>
  <c r="AJ93" i="1"/>
  <c r="AJ11" i="1" s="1"/>
  <c r="AD93" i="1"/>
  <c r="AD11" i="1" s="1"/>
  <c r="AE93" i="1"/>
  <c r="AE11" i="1" s="1"/>
  <c r="M387" i="1"/>
  <c r="M389" i="1" s="1"/>
  <c r="AE153" i="1"/>
  <c r="AE154" i="1" s="1"/>
  <c r="AM93" i="1"/>
  <c r="AM11" i="1" s="1"/>
  <c r="AN93" i="1"/>
  <c r="AN92" i="1" s="1"/>
  <c r="Z92" i="1" s="1"/>
  <c r="AS153" i="1"/>
  <c r="AS154" i="1" s="1"/>
  <c r="AF153" i="1"/>
  <c r="AF154" i="1" s="1"/>
  <c r="AK153" i="1"/>
  <c r="AK154" i="1" s="1"/>
  <c r="AL153" i="1"/>
  <c r="AL154" i="1" s="1"/>
  <c r="AM153" i="1"/>
  <c r="AM154" i="1" s="1"/>
  <c r="AI153" i="1"/>
  <c r="AI154" i="1" s="1"/>
  <c r="AP93" i="1"/>
  <c r="AP92" i="1" s="1"/>
  <c r="AQ93" i="1"/>
  <c r="AQ92" i="1" s="1"/>
  <c r="AO153" i="1"/>
  <c r="AO154" i="1" s="1"/>
  <c r="AQ153" i="1"/>
  <c r="AQ154" i="1" s="1"/>
  <c r="AA93" i="1"/>
  <c r="AA11" i="1" s="1"/>
  <c r="Z153" i="1"/>
  <c r="Z154" i="1" s="1"/>
  <c r="AH93" i="1"/>
  <c r="AH11" i="1" s="1"/>
  <c r="AI93" i="1"/>
  <c r="AI11" i="1" s="1"/>
  <c r="AB93" i="1"/>
  <c r="AB11" i="1" s="1"/>
  <c r="AC153" i="1"/>
  <c r="AC154" i="1" s="1"/>
  <c r="AB153" i="1"/>
  <c r="AB154" i="1" s="1"/>
  <c r="AA153" i="1"/>
  <c r="AA154" i="1" s="1"/>
  <c r="AR153" i="1"/>
  <c r="AR154" i="1" s="1"/>
  <c r="AD153" i="1"/>
  <c r="AD154" i="1" s="1"/>
  <c r="Z116" i="1"/>
  <c r="AA116" i="1" s="1"/>
  <c r="AP153" i="1"/>
  <c r="AP154" i="1" s="1"/>
  <c r="AN153" i="1"/>
  <c r="AN154" i="1" s="1"/>
  <c r="AH153" i="1"/>
  <c r="AH154" i="1" s="1"/>
  <c r="AG153" i="1"/>
  <c r="AG154" i="1" s="1"/>
  <c r="AR11" i="1"/>
  <c r="AR10" i="1" s="1"/>
  <c r="AC331" i="1"/>
  <c r="AB292" i="1"/>
  <c r="Z398" i="1"/>
  <c r="AA398" i="1" s="1"/>
  <c r="AB398" i="1" s="1"/>
  <c r="AC398" i="1" s="1"/>
  <c r="AD398" i="1" s="1"/>
  <c r="AE398" i="1" s="1"/>
  <c r="AF398" i="1" s="1"/>
  <c r="AG398" i="1" s="1"/>
  <c r="AH398" i="1" s="1"/>
  <c r="AI398" i="1" s="1"/>
  <c r="AJ398" i="1" s="1"/>
  <c r="AK398" i="1" s="1"/>
  <c r="AL398" i="1" s="1"/>
  <c r="AM398" i="1" s="1"/>
  <c r="AN398" i="1" s="1"/>
  <c r="AO398" i="1" s="1"/>
  <c r="AP398" i="1" s="1"/>
  <c r="AQ398" i="1" s="1"/>
  <c r="AR398" i="1" s="1"/>
  <c r="AS398" i="1" s="1"/>
  <c r="Z397" i="1"/>
  <c r="AA397" i="1" s="1"/>
  <c r="AB397" i="1" s="1"/>
  <c r="AC397" i="1" s="1"/>
  <c r="AD397" i="1" s="1"/>
  <c r="AE397" i="1" s="1"/>
  <c r="AF397" i="1" s="1"/>
  <c r="AG397" i="1" s="1"/>
  <c r="AH397" i="1" s="1"/>
  <c r="AI397" i="1" s="1"/>
  <c r="AJ397" i="1" s="1"/>
  <c r="AK397" i="1" s="1"/>
  <c r="AL397" i="1" s="1"/>
  <c r="AM397" i="1" s="1"/>
  <c r="AN397" i="1" s="1"/>
  <c r="AO397" i="1" s="1"/>
  <c r="AP397" i="1" s="1"/>
  <c r="AQ397" i="1" s="1"/>
  <c r="AR397" i="1" s="1"/>
  <c r="AS397" i="1" s="1"/>
  <c r="AC329" i="1"/>
  <c r="AB287" i="1"/>
  <c r="AC327" i="1"/>
  <c r="AB282" i="1"/>
  <c r="S71" i="2"/>
  <c r="S72" i="2" s="1"/>
  <c r="AP75" i="2"/>
  <c r="AF74" i="2"/>
  <c r="AL73" i="2"/>
  <c r="N74" i="2"/>
  <c r="M73" i="2"/>
  <c r="M75" i="2" s="1"/>
  <c r="AB75" i="2"/>
  <c r="AB86" i="2" s="1"/>
  <c r="AB108" i="2" s="1"/>
  <c r="Z399" i="1"/>
  <c r="AA399" i="1" s="1"/>
  <c r="AB399" i="1" s="1"/>
  <c r="AC399" i="1" s="1"/>
  <c r="AD399" i="1" s="1"/>
  <c r="AE399" i="1" s="1"/>
  <c r="AF399" i="1" s="1"/>
  <c r="AG399" i="1" s="1"/>
  <c r="AH399" i="1" s="1"/>
  <c r="AI399" i="1" s="1"/>
  <c r="AJ399" i="1" s="1"/>
  <c r="AK399" i="1" s="1"/>
  <c r="AL399" i="1" s="1"/>
  <c r="AM399" i="1" s="1"/>
  <c r="AN399" i="1" s="1"/>
  <c r="AO399" i="1" s="1"/>
  <c r="AP399" i="1" s="1"/>
  <c r="AQ399" i="1" s="1"/>
  <c r="AR399" i="1" s="1"/>
  <c r="AS399" i="1" s="1"/>
  <c r="AQ71" i="2"/>
  <c r="AQ82" i="2" s="1"/>
  <c r="AQ104" i="2" s="1"/>
  <c r="AH73" i="2"/>
  <c r="AH84" i="2" s="1"/>
  <c r="AH106" i="2" s="1"/>
  <c r="J74" i="2"/>
  <c r="AG74" i="2"/>
  <c r="AG85" i="2" s="1"/>
  <c r="AG107" i="2" s="1"/>
  <c r="P75" i="2"/>
  <c r="AI71" i="2"/>
  <c r="AI82" i="2" s="1"/>
  <c r="AI104" i="2" s="1"/>
  <c r="Z73" i="2"/>
  <c r="AO73" i="2"/>
  <c r="AO84" i="2" s="1"/>
  <c r="AO106" i="2" s="1"/>
  <c r="Q72" i="2"/>
  <c r="AM71" i="2"/>
  <c r="AM82" i="2" s="1"/>
  <c r="AM104" i="2" s="1"/>
  <c r="AC72" i="2"/>
  <c r="AR321" i="1"/>
  <c r="AQ267" i="1"/>
  <c r="AQ223" i="1"/>
  <c r="AG307" i="1"/>
  <c r="Z276" i="1"/>
  <c r="AA49" i="1"/>
  <c r="Z241" i="1"/>
  <c r="Z218" i="1"/>
  <c r="AA22" i="1"/>
  <c r="Z119" i="1"/>
  <c r="AJ333" i="1"/>
  <c r="AI297" i="1"/>
  <c r="Z301" i="1"/>
  <c r="AA74" i="1"/>
  <c r="W71" i="2"/>
  <c r="W82" i="2" s="1"/>
  <c r="W104" i="2" s="1"/>
  <c r="W72" i="2"/>
  <c r="W83" i="2" s="1"/>
  <c r="W105" i="2" s="1"/>
  <c r="AO92" i="1"/>
  <c r="AO11" i="1"/>
  <c r="AO10" i="1" s="1"/>
  <c r="O126" i="1"/>
  <c r="Z291" i="1"/>
  <c r="AA64" i="1"/>
  <c r="K71" i="2"/>
  <c r="K72" i="2"/>
  <c r="AH72" i="2"/>
  <c r="AO72" i="2"/>
  <c r="Q73" i="2"/>
  <c r="O71" i="2"/>
  <c r="O72" i="2"/>
  <c r="O73" i="2" s="1"/>
  <c r="AD72" i="2"/>
  <c r="U74" i="2"/>
  <c r="U75" i="2" s="1"/>
  <c r="U86" i="2" s="1"/>
  <c r="U108" i="2" s="1"/>
  <c r="O365" i="1"/>
  <c r="L72" i="2"/>
  <c r="AB325" i="1"/>
  <c r="AA277" i="1"/>
  <c r="AD315" i="1"/>
  <c r="Z102" i="1"/>
  <c r="Z217" i="1"/>
  <c r="Z236" i="1"/>
  <c r="Z32" i="1"/>
  <c r="AA17" i="1"/>
  <c r="AC319" i="1"/>
  <c r="AB335" i="1"/>
  <c r="AA302" i="1"/>
  <c r="Z74" i="2"/>
  <c r="Z85" i="2" s="1"/>
  <c r="Z107" i="2" s="1"/>
  <c r="R72" i="2"/>
  <c r="AN72" i="2"/>
  <c r="X73" i="2"/>
  <c r="V72" i="2"/>
  <c r="M74" i="2"/>
  <c r="AJ73" i="2"/>
  <c r="AB76" i="2"/>
  <c r="AB87" i="2" s="1"/>
  <c r="AB109" i="2" s="1"/>
  <c r="AF311" i="1"/>
  <c r="Z246" i="1"/>
  <c r="Z219" i="1"/>
  <c r="AA27" i="1"/>
  <c r="Z271" i="1"/>
  <c r="AA44" i="1"/>
  <c r="Z79" i="1"/>
  <c r="AR72" i="2"/>
  <c r="T82" i="2"/>
  <c r="T104" i="2" s="1"/>
  <c r="P82" i="2"/>
  <c r="AB323" i="1"/>
  <c r="AA272" i="1"/>
  <c r="AC317" i="1"/>
  <c r="AH313" i="1"/>
  <c r="Z251" i="1"/>
  <c r="Z220" i="1"/>
  <c r="AA37" i="1"/>
  <c r="Z286" i="1"/>
  <c r="AA59" i="1"/>
  <c r="AA71" i="2"/>
  <c r="AA82" i="2" s="1"/>
  <c r="AA104" i="2" s="1"/>
  <c r="AA72" i="2"/>
  <c r="AA83" i="2" s="1"/>
  <c r="AA105" i="2" s="1"/>
  <c r="AA73" i="2"/>
  <c r="AA84" i="2" s="1"/>
  <c r="AA106" i="2" s="1"/>
  <c r="AE71" i="2"/>
  <c r="AE82" i="2" s="1"/>
  <c r="AE104" i="2" s="1"/>
  <c r="AE72" i="2"/>
  <c r="AE83" i="2" s="1"/>
  <c r="AE105" i="2" s="1"/>
  <c r="P83" i="2"/>
  <c r="T83" i="2"/>
  <c r="T105" i="2" s="1"/>
  <c r="AF75" i="2"/>
  <c r="AF86" i="2" s="1"/>
  <c r="AF108" i="2" s="1"/>
  <c r="Y72" i="2"/>
  <c r="Y83" i="2" s="1"/>
  <c r="Y105" i="2" s="1"/>
  <c r="AS72" i="2"/>
  <c r="AK72" i="2"/>
  <c r="AK73" i="2" s="1"/>
  <c r="AC73" i="2"/>
  <c r="AC84" i="2" s="1"/>
  <c r="AC106" i="2" s="1"/>
  <c r="T73" i="2"/>
  <c r="AC309" i="1"/>
  <c r="N226" i="1"/>
  <c r="N346" i="1" s="1"/>
  <c r="N363" i="1" s="1"/>
  <c r="N384" i="1" s="1"/>
  <c r="N387" i="1" s="1"/>
  <c r="N389" i="1" s="1"/>
  <c r="O215" i="1"/>
  <c r="Z296" i="1"/>
  <c r="AA69" i="1"/>
  <c r="Z281" i="1"/>
  <c r="AA54" i="1"/>
  <c r="Z256" i="1" l="1"/>
  <c r="AN11" i="1"/>
  <c r="AN10" i="1" s="1"/>
  <c r="Z10" i="1" s="1"/>
  <c r="Z216" i="1" s="1"/>
  <c r="AQ11" i="1"/>
  <c r="AQ10" i="1" s="1"/>
  <c r="AP11" i="1"/>
  <c r="AP10" i="1" s="1"/>
  <c r="Z122" i="1"/>
  <c r="AD327" i="1"/>
  <c r="AC282" i="1"/>
  <c r="AD329" i="1"/>
  <c r="AC287" i="1"/>
  <c r="AD331" i="1"/>
  <c r="AC292" i="1"/>
  <c r="AK84" i="2"/>
  <c r="AK106" i="2" s="1"/>
  <c r="P79" i="2"/>
  <c r="AC75" i="2"/>
  <c r="AC86" i="2" s="1"/>
  <c r="AC108" i="2" s="1"/>
  <c r="M76" i="2"/>
  <c r="S74" i="2"/>
  <c r="AD309" i="1"/>
  <c r="AD319" i="1"/>
  <c r="AD83" i="2"/>
  <c r="AD105" i="2" s="1"/>
  <c r="AA119" i="1"/>
  <c r="AA122" i="1" s="1"/>
  <c r="Z159" i="1"/>
  <c r="Z175" i="1" s="1"/>
  <c r="AI72" i="2"/>
  <c r="AI83" i="2" s="1"/>
  <c r="AI105" i="2" s="1"/>
  <c r="J77" i="2"/>
  <c r="AP86" i="2"/>
  <c r="AP108" i="2" s="1"/>
  <c r="AP76" i="2"/>
  <c r="J78" i="2"/>
  <c r="AA296" i="1"/>
  <c r="AB69" i="1"/>
  <c r="T84" i="2"/>
  <c r="T106" i="2" s="1"/>
  <c r="P84" i="2"/>
  <c r="AA286" i="1"/>
  <c r="AB59" i="1"/>
  <c r="AJ84" i="2"/>
  <c r="AJ106" i="2" s="1"/>
  <c r="AJ74" i="2"/>
  <c r="AS73" i="2"/>
  <c r="AS84" i="2" s="1"/>
  <c r="AS106" i="2" s="1"/>
  <c r="AN83" i="2"/>
  <c r="AN105" i="2" s="1"/>
  <c r="AH74" i="2"/>
  <c r="AH85" i="2" s="1"/>
  <c r="AH107" i="2" s="1"/>
  <c r="U76" i="2"/>
  <c r="U87" i="2" s="1"/>
  <c r="U109" i="2" s="1"/>
  <c r="AO83" i="2"/>
  <c r="AO105" i="2" s="1"/>
  <c r="AO74" i="2"/>
  <c r="AO75" i="2" s="1"/>
  <c r="P126" i="1"/>
  <c r="AA241" i="1"/>
  <c r="AA218" i="1"/>
  <c r="AB22" i="1"/>
  <c r="L73" i="2"/>
  <c r="L74" i="2" s="1"/>
  <c r="P76" i="2"/>
  <c r="P77" i="2" s="1"/>
  <c r="R74" i="2"/>
  <c r="Z262" i="1"/>
  <c r="Z222" i="1"/>
  <c r="AA102" i="1"/>
  <c r="AR83" i="2"/>
  <c r="AR105" i="2" s="1"/>
  <c r="AA271" i="1"/>
  <c r="AA79" i="1"/>
  <c r="AB44" i="1"/>
  <c r="AR73" i="2"/>
  <c r="AR84" i="2" s="1"/>
  <c r="AR106" i="2" s="1"/>
  <c r="AA217" i="1"/>
  <c r="AB17" i="1"/>
  <c r="AA32" i="1"/>
  <c r="AA236" i="1"/>
  <c r="AB77" i="2"/>
  <c r="Z257" i="1"/>
  <c r="Z221" i="1"/>
  <c r="AA92" i="1"/>
  <c r="AE73" i="2"/>
  <c r="AE84" i="2" s="1"/>
  <c r="AE106" i="2" s="1"/>
  <c r="AA74" i="2"/>
  <c r="AA75" i="2" s="1"/>
  <c r="AC323" i="1"/>
  <c r="AB272" i="1"/>
  <c r="Y73" i="2"/>
  <c r="O74" i="2"/>
  <c r="AF76" i="2"/>
  <c r="AF87" i="2" s="1"/>
  <c r="AF109" i="2" s="1"/>
  <c r="AH307" i="1"/>
  <c r="Z84" i="2"/>
  <c r="Z106" i="2" s="1"/>
  <c r="Z75" i="2"/>
  <c r="Z86" i="2" s="1"/>
  <c r="Z108" i="2" s="1"/>
  <c r="O226" i="1"/>
  <c r="O346" i="1" s="1"/>
  <c r="O363" i="1" s="1"/>
  <c r="O384" i="1" s="1"/>
  <c r="O387" i="1" s="1"/>
  <c r="O389" i="1" s="1"/>
  <c r="P215" i="1"/>
  <c r="U77" i="2"/>
  <c r="U88" i="2" s="1"/>
  <c r="U110" i="2" s="1"/>
  <c r="AA220" i="1"/>
  <c r="AA251" i="1"/>
  <c r="AB37" i="1"/>
  <c r="AE315" i="1"/>
  <c r="AH83" i="2"/>
  <c r="AH105" i="2" s="1"/>
  <c r="AH75" i="2"/>
  <c r="AH86" i="2" s="1"/>
  <c r="AH108" i="2" s="1"/>
  <c r="AA301" i="1"/>
  <c r="AB74" i="1"/>
  <c r="AM72" i="2"/>
  <c r="M77" i="2"/>
  <c r="M78" i="2" s="1"/>
  <c r="M79" i="2" s="1"/>
  <c r="AF85" i="2"/>
  <c r="AF107" i="2" s="1"/>
  <c r="S73" i="2"/>
  <c r="T74" i="2"/>
  <c r="AA281" i="1"/>
  <c r="AB54" i="1"/>
  <c r="AS83" i="2"/>
  <c r="AS105" i="2" s="1"/>
  <c r="AB116" i="1"/>
  <c r="AD317" i="1"/>
  <c r="V83" i="2"/>
  <c r="V105" i="2" s="1"/>
  <c r="V73" i="2"/>
  <c r="U85" i="2"/>
  <c r="U107" i="2" s="1"/>
  <c r="U78" i="2"/>
  <c r="U89" i="2" s="1"/>
  <c r="U111" i="2" s="1"/>
  <c r="AD73" i="2"/>
  <c r="AD84" i="2" s="1"/>
  <c r="AD106" i="2" s="1"/>
  <c r="AL84" i="2"/>
  <c r="AL106" i="2" s="1"/>
  <c r="AI313" i="1"/>
  <c r="P104" i="2"/>
  <c r="Q82" i="2"/>
  <c r="AA219" i="1"/>
  <c r="AA246" i="1"/>
  <c r="AB27" i="1"/>
  <c r="AL74" i="2"/>
  <c r="AG75" i="2"/>
  <c r="AC335" i="1"/>
  <c r="AB302" i="1"/>
  <c r="K73" i="2"/>
  <c r="K74" i="2" s="1"/>
  <c r="AA276" i="1"/>
  <c r="AB49" i="1"/>
  <c r="AN73" i="2"/>
  <c r="AI73" i="2"/>
  <c r="AI84" i="2" s="1"/>
  <c r="AI106" i="2" s="1"/>
  <c r="AQ72" i="2"/>
  <c r="J75" i="2"/>
  <c r="N75" i="2"/>
  <c r="R73" i="2"/>
  <c r="R75" i="2" s="1"/>
  <c r="R76" i="2" s="1"/>
  <c r="AK83" i="2"/>
  <c r="AK105" i="2" s="1"/>
  <c r="AK74" i="2"/>
  <c r="AK85" i="2" s="1"/>
  <c r="AK107" i="2" s="1"/>
  <c r="Q83" i="2"/>
  <c r="P105" i="2"/>
  <c r="AG311" i="1"/>
  <c r="X84" i="2"/>
  <c r="X106" i="2" s="1"/>
  <c r="X75" i="2"/>
  <c r="X86" i="2" s="1"/>
  <c r="X108" i="2" s="1"/>
  <c r="X74" i="2"/>
  <c r="X85" i="2" s="1"/>
  <c r="X107" i="2" s="1"/>
  <c r="AB277" i="1"/>
  <c r="AC325" i="1"/>
  <c r="AA291" i="1"/>
  <c r="AB64" i="1"/>
  <c r="W73" i="2"/>
  <c r="AR267" i="1"/>
  <c r="AS321" i="1"/>
  <c r="AR223" i="1"/>
  <c r="AC83" i="2"/>
  <c r="AC105" i="2" s="1"/>
  <c r="AC74" i="2"/>
  <c r="AC76" i="2" s="1"/>
  <c r="AC87" i="2" s="1"/>
  <c r="AC109" i="2" s="1"/>
  <c r="Q74" i="2"/>
  <c r="S75" i="2"/>
  <c r="P365" i="1"/>
  <c r="AK333" i="1"/>
  <c r="AJ297" i="1"/>
  <c r="P78" i="2"/>
  <c r="J76" i="2"/>
  <c r="AA10" i="1" l="1"/>
  <c r="AA216" i="1" s="1"/>
  <c r="Z231" i="1"/>
  <c r="AE331" i="1"/>
  <c r="AD292" i="1"/>
  <c r="AE329" i="1"/>
  <c r="AD287" i="1"/>
  <c r="AE327" i="1"/>
  <c r="AD282" i="1"/>
  <c r="O78" i="2"/>
  <c r="O79" i="2" s="1"/>
  <c r="AO86" i="2"/>
  <c r="AO108" i="2" s="1"/>
  <c r="AO76" i="2"/>
  <c r="AO87" i="2" s="1"/>
  <c r="AO109" i="2" s="1"/>
  <c r="AA86" i="2"/>
  <c r="AA108" i="2" s="1"/>
  <c r="W84" i="2"/>
  <c r="W106" i="2" s="1"/>
  <c r="AB92" i="1"/>
  <c r="AA256" i="1"/>
  <c r="AA257" i="1"/>
  <c r="AA221" i="1"/>
  <c r="AB286" i="1"/>
  <c r="AC59" i="1"/>
  <c r="P106" i="2"/>
  <c r="Q84" i="2"/>
  <c r="AS267" i="1"/>
  <c r="AS223" i="1"/>
  <c r="N76" i="2"/>
  <c r="N77" i="2" s="1"/>
  <c r="AN84" i="2"/>
  <c r="AN106" i="2" s="1"/>
  <c r="AN74" i="2"/>
  <c r="AB219" i="1"/>
  <c r="AB246" i="1"/>
  <c r="AC27" i="1"/>
  <c r="AF315" i="1"/>
  <c r="AR74" i="2"/>
  <c r="AO77" i="2"/>
  <c r="AO88" i="2" s="1"/>
  <c r="AO110" i="2" s="1"/>
  <c r="AB296" i="1"/>
  <c r="AC69" i="1"/>
  <c r="AD75" i="2"/>
  <c r="AD86" i="2" s="1"/>
  <c r="AD108" i="2" s="1"/>
  <c r="AS74" i="2"/>
  <c r="AE309" i="1"/>
  <c r="Z78" i="2"/>
  <c r="Z89" i="2" s="1"/>
  <c r="Z111" i="2" s="1"/>
  <c r="Y84" i="2"/>
  <c r="Y106" i="2" s="1"/>
  <c r="AL333" i="1"/>
  <c r="AK297" i="1"/>
  <c r="J79" i="2"/>
  <c r="U79" i="2"/>
  <c r="U90" i="2" s="1"/>
  <c r="U112" i="2" s="1"/>
  <c r="AM83" i="2"/>
  <c r="AM105" i="2" s="1"/>
  <c r="AM73" i="2"/>
  <c r="AB32" i="1"/>
  <c r="AC17" i="1"/>
  <c r="AB217" i="1"/>
  <c r="AB236" i="1"/>
  <c r="AD76" i="2"/>
  <c r="AD87" i="2" s="1"/>
  <c r="AD109" i="2" s="1"/>
  <c r="AH311" i="1"/>
  <c r="AB291" i="1"/>
  <c r="AC64" i="1"/>
  <c r="Y74" i="2"/>
  <c r="X76" i="2"/>
  <c r="AD335" i="1"/>
  <c r="AC302" i="1"/>
  <c r="AC37" i="1"/>
  <c r="AB251" i="1"/>
  <c r="AB220" i="1"/>
  <c r="AL75" i="2"/>
  <c r="AL86" i="2" s="1"/>
  <c r="AL108" i="2" s="1"/>
  <c r="AD323" i="1"/>
  <c r="AC272" i="1"/>
  <c r="AB271" i="1"/>
  <c r="AB79" i="1"/>
  <c r="AC44" i="1"/>
  <c r="AI74" i="2"/>
  <c r="Q126" i="1"/>
  <c r="AB119" i="1"/>
  <c r="AB122" i="1" s="1"/>
  <c r="AA159" i="1"/>
  <c r="AA175" i="1" s="1"/>
  <c r="K75" i="2"/>
  <c r="K77" i="2" s="1"/>
  <c r="Q75" i="2"/>
  <c r="AB276" i="1"/>
  <c r="AC49" i="1"/>
  <c r="AC85" i="2"/>
  <c r="AC107" i="2" s="1"/>
  <c r="AC77" i="2"/>
  <c r="AC88" i="2" s="1"/>
  <c r="AC110" i="2" s="1"/>
  <c r="Q104" i="2"/>
  <c r="R82" i="2"/>
  <c r="AB281" i="1"/>
  <c r="AC54" i="1"/>
  <c r="AB301" i="1"/>
  <c r="AC74" i="1"/>
  <c r="AA222" i="1"/>
  <c r="AB102" i="1"/>
  <c r="AA262" i="1"/>
  <c r="Z225" i="1"/>
  <c r="O77" i="2"/>
  <c r="AP87" i="2"/>
  <c r="AP109" i="2" s="1"/>
  <c r="AP77" i="2"/>
  <c r="AP88" i="2" s="1"/>
  <c r="AP110" i="2" s="1"/>
  <c r="O75" i="2"/>
  <c r="O76" i="2" s="1"/>
  <c r="L75" i="2"/>
  <c r="AC78" i="2"/>
  <c r="AC89" i="2" s="1"/>
  <c r="AC111" i="2" s="1"/>
  <c r="AQ83" i="2"/>
  <c r="AQ105" i="2" s="1"/>
  <c r="AQ74" i="2"/>
  <c r="AQ85" i="2" s="1"/>
  <c r="AQ107" i="2" s="1"/>
  <c r="AQ73" i="2"/>
  <c r="AG86" i="2"/>
  <c r="AG108" i="2" s="1"/>
  <c r="AG76" i="2"/>
  <c r="AG87" i="2" s="1"/>
  <c r="AG109" i="2" s="1"/>
  <c r="AE317" i="1"/>
  <c r="P85" i="2"/>
  <c r="T85" i="2"/>
  <c r="T107" i="2" s="1"/>
  <c r="T75" i="2"/>
  <c r="W74" i="2"/>
  <c r="W85" i="2" s="1"/>
  <c r="W107" i="2" s="1"/>
  <c r="P226" i="1"/>
  <c r="P346" i="1" s="1"/>
  <c r="P363" i="1" s="1"/>
  <c r="P384" i="1" s="1"/>
  <c r="P387" i="1" s="1"/>
  <c r="P389" i="1" s="1"/>
  <c r="Q215" i="1"/>
  <c r="Z76" i="2"/>
  <c r="Z87" i="2" s="1"/>
  <c r="Z109" i="2" s="1"/>
  <c r="AA85" i="2"/>
  <c r="AA107" i="2" s="1"/>
  <c r="AA76" i="2"/>
  <c r="AA87" i="2" s="1"/>
  <c r="AA109" i="2" s="1"/>
  <c r="AB88" i="2"/>
  <c r="AB110" i="2" s="1"/>
  <c r="AB78" i="2"/>
  <c r="AB89" i="2" s="1"/>
  <c r="AB111" i="2" s="1"/>
  <c r="R77" i="2"/>
  <c r="R78" i="2" s="1"/>
  <c r="AP78" i="2"/>
  <c r="AP89" i="2" s="1"/>
  <c r="AP111" i="2" s="1"/>
  <c r="AE319" i="1"/>
  <c r="S76" i="2"/>
  <c r="S77" i="2" s="1"/>
  <c r="AK75" i="2"/>
  <c r="Q365" i="1"/>
  <c r="AL85" i="2"/>
  <c r="AL107" i="2" s="1"/>
  <c r="AL76" i="2"/>
  <c r="AL87" i="2" s="1"/>
  <c r="AL109" i="2" s="1"/>
  <c r="V84" i="2"/>
  <c r="V106" i="2" s="1"/>
  <c r="AJ85" i="2"/>
  <c r="AJ107" i="2" s="1"/>
  <c r="AF77" i="2"/>
  <c r="AF88" i="2" s="1"/>
  <c r="AF110" i="2" s="1"/>
  <c r="AD325" i="1"/>
  <c r="AC277" i="1"/>
  <c r="Q105" i="2"/>
  <c r="R83" i="2"/>
  <c r="AJ313" i="1"/>
  <c r="V74" i="2"/>
  <c r="AC116" i="1"/>
  <c r="AH76" i="2"/>
  <c r="K76" i="2"/>
  <c r="AI307" i="1"/>
  <c r="Z77" i="2"/>
  <c r="Z88" i="2" s="1"/>
  <c r="Z110" i="2" s="1"/>
  <c r="AB218" i="1"/>
  <c r="AB241" i="1"/>
  <c r="AC22" i="1"/>
  <c r="AO85" i="2"/>
  <c r="AO107" i="2" s="1"/>
  <c r="AB79" i="2"/>
  <c r="AB90" i="2" s="1"/>
  <c r="AB112" i="2" s="1"/>
  <c r="AJ75" i="2"/>
  <c r="AJ86" i="2" s="1"/>
  <c r="AJ108" i="2" s="1"/>
  <c r="AD74" i="2"/>
  <c r="AE74" i="2"/>
  <c r="AE85" i="2" s="1"/>
  <c r="AE107" i="2" s="1"/>
  <c r="AA231" i="1" l="1"/>
  <c r="AB10" i="1"/>
  <c r="AB216" i="1" s="1"/>
  <c r="AE292" i="1"/>
  <c r="AF331" i="1"/>
  <c r="AF327" i="1"/>
  <c r="AE282" i="1"/>
  <c r="AF329" i="1"/>
  <c r="AE287" i="1"/>
  <c r="K78" i="2"/>
  <c r="AC271" i="1"/>
  <c r="AD44" i="1"/>
  <c r="AC79" i="1"/>
  <c r="AC92" i="1"/>
  <c r="AB221" i="1"/>
  <c r="AB256" i="1"/>
  <c r="AB257" i="1"/>
  <c r="R365" i="1"/>
  <c r="R105" i="2"/>
  <c r="S83" i="2"/>
  <c r="S105" i="2" s="1"/>
  <c r="AD116" i="1"/>
  <c r="AJ77" i="2"/>
  <c r="AJ88" i="2" s="1"/>
  <c r="AJ110" i="2" s="1"/>
  <c r="AQ84" i="2"/>
  <c r="AQ106" i="2" s="1"/>
  <c r="L76" i="2"/>
  <c r="L77" i="2" s="1"/>
  <c r="L78" i="2" s="1"/>
  <c r="W76" i="2"/>
  <c r="W87" i="2" s="1"/>
  <c r="W109" i="2" s="1"/>
  <c r="R126" i="1"/>
  <c r="AE335" i="1"/>
  <c r="AD302" i="1"/>
  <c r="Y85" i="2"/>
  <c r="Y107" i="2" s="1"/>
  <c r="Y75" i="2"/>
  <c r="AI311" i="1"/>
  <c r="AS85" i="2"/>
  <c r="AS107" i="2" s="1"/>
  <c r="AS75" i="2"/>
  <c r="Z79" i="2"/>
  <c r="Z90" i="2" s="1"/>
  <c r="Z112" i="2" s="1"/>
  <c r="AL77" i="2"/>
  <c r="AF319" i="1"/>
  <c r="AL297" i="1"/>
  <c r="AM333" i="1"/>
  <c r="R215" i="1"/>
  <c r="Q226" i="1"/>
  <c r="Q346" i="1" s="1"/>
  <c r="Q363" i="1" s="1"/>
  <c r="Q384" i="1" s="1"/>
  <c r="Q387" i="1" s="1"/>
  <c r="Q389" i="1" s="1"/>
  <c r="AE323" i="1"/>
  <c r="AD272" i="1"/>
  <c r="N78" i="2"/>
  <c r="AN85" i="2"/>
  <c r="AN107" i="2" s="1"/>
  <c r="AD85" i="2"/>
  <c r="AD107" i="2" s="1"/>
  <c r="AD78" i="2"/>
  <c r="AD89" i="2" s="1"/>
  <c r="AD111" i="2" s="1"/>
  <c r="AH87" i="2"/>
  <c r="AH109" i="2" s="1"/>
  <c r="AH77" i="2"/>
  <c r="AH78" i="2" s="1"/>
  <c r="AH89" i="2" s="1"/>
  <c r="AH111" i="2" s="1"/>
  <c r="AD77" i="2"/>
  <c r="AD88" i="2" s="1"/>
  <c r="AD110" i="2" s="1"/>
  <c r="AJ76" i="2"/>
  <c r="AQ75" i="2"/>
  <c r="AF317" i="1"/>
  <c r="R104" i="2"/>
  <c r="S82" i="2"/>
  <c r="S104" i="2" s="1"/>
  <c r="AC276" i="1"/>
  <c r="AD49" i="1"/>
  <c r="AC119" i="1"/>
  <c r="AC122" i="1" s="1"/>
  <c r="AB159" i="1"/>
  <c r="AB175" i="1" s="1"/>
  <c r="AI85" i="2"/>
  <c r="AI107" i="2" s="1"/>
  <c r="AI75" i="2"/>
  <c r="AI86" i="2" s="1"/>
  <c r="AI108" i="2" s="1"/>
  <c r="R79" i="2"/>
  <c r="AC291" i="1"/>
  <c r="AD64" i="1"/>
  <c r="AC32" i="1"/>
  <c r="AD17" i="1"/>
  <c r="AC236" i="1"/>
  <c r="AC217" i="1"/>
  <c r="AR85" i="2"/>
  <c r="AR107" i="2" s="1"/>
  <c r="AR75" i="2"/>
  <c r="N79" i="2"/>
  <c r="R84" i="2"/>
  <c r="Q106" i="2"/>
  <c r="AA78" i="2"/>
  <c r="AA89" i="2" s="1"/>
  <c r="AA111" i="2" s="1"/>
  <c r="AO78" i="2"/>
  <c r="AE325" i="1"/>
  <c r="AD277" i="1"/>
  <c r="AF309" i="1"/>
  <c r="AC218" i="1"/>
  <c r="AC241" i="1"/>
  <c r="AD22" i="1"/>
  <c r="AJ307" i="1"/>
  <c r="AD79" i="2"/>
  <c r="AD90" i="2" s="1"/>
  <c r="AD112" i="2" s="1"/>
  <c r="P86" i="2"/>
  <c r="T86" i="2"/>
  <c r="T108" i="2" s="1"/>
  <c r="T76" i="2"/>
  <c r="AC79" i="2"/>
  <c r="AC90" i="2" s="1"/>
  <c r="AC112" i="2" s="1"/>
  <c r="Q76" i="2"/>
  <c r="Q77" i="2" s="1"/>
  <c r="Q78" i="2" s="1"/>
  <c r="Q79" i="2" s="1"/>
  <c r="K79" i="2"/>
  <c r="AC296" i="1"/>
  <c r="AD69" i="1"/>
  <c r="AE75" i="2"/>
  <c r="W77" i="2"/>
  <c r="W88" i="2" s="1"/>
  <c r="W110" i="2" s="1"/>
  <c r="AP79" i="2"/>
  <c r="AP90" i="2" s="1"/>
  <c r="AP112" i="2" s="1"/>
  <c r="V85" i="2"/>
  <c r="V107" i="2" s="1"/>
  <c r="X87" i="2"/>
  <c r="X109" i="2" s="1"/>
  <c r="X77" i="2"/>
  <c r="X88" i="2" s="1"/>
  <c r="X110" i="2" s="1"/>
  <c r="AC102" i="1"/>
  <c r="AB262" i="1"/>
  <c r="AB222" i="1"/>
  <c r="AD37" i="1"/>
  <c r="AC220" i="1"/>
  <c r="AC251" i="1"/>
  <c r="AC219" i="1"/>
  <c r="AD27" i="1"/>
  <c r="AC246" i="1"/>
  <c r="AA77" i="2"/>
  <c r="AK313" i="1"/>
  <c r="AG77" i="2"/>
  <c r="AG88" i="2" s="1"/>
  <c r="AG110" i="2" s="1"/>
  <c r="AC301" i="1"/>
  <c r="AD74" i="1"/>
  <c r="V76" i="2"/>
  <c r="V87" i="2" s="1"/>
  <c r="V109" i="2" s="1"/>
  <c r="AA225" i="1"/>
  <c r="AN75" i="2"/>
  <c r="AN86" i="2" s="1"/>
  <c r="AN108" i="2" s="1"/>
  <c r="AF78" i="2"/>
  <c r="AC286" i="1"/>
  <c r="AD59" i="1"/>
  <c r="W75" i="2"/>
  <c r="V75" i="2"/>
  <c r="V86" i="2" s="1"/>
  <c r="V108" i="2" s="1"/>
  <c r="P107" i="2"/>
  <c r="Q85" i="2"/>
  <c r="AK86" i="2"/>
  <c r="AK108" i="2" s="1"/>
  <c r="AK76" i="2"/>
  <c r="AK87" i="2" s="1"/>
  <c r="AK109" i="2" s="1"/>
  <c r="AC281" i="1"/>
  <c r="AD54" i="1"/>
  <c r="S79" i="2"/>
  <c r="AM84" i="2"/>
  <c r="AM106" i="2" s="1"/>
  <c r="AM74" i="2"/>
  <c r="AM75" i="2" s="1"/>
  <c r="AG315" i="1"/>
  <c r="S78" i="2"/>
  <c r="AB231" i="1" l="1"/>
  <c r="AC10" i="1"/>
  <c r="AD10" i="1" s="1"/>
  <c r="AG327" i="1"/>
  <c r="AF282" i="1"/>
  <c r="AG331" i="1"/>
  <c r="AF292" i="1"/>
  <c r="AG329" i="1"/>
  <c r="AF287" i="1"/>
  <c r="AM86" i="2"/>
  <c r="AM108" i="2" s="1"/>
  <c r="AF323" i="1"/>
  <c r="AE272" i="1"/>
  <c r="S126" i="1"/>
  <c r="AF335" i="1"/>
  <c r="AE302" i="1"/>
  <c r="AD102" i="1"/>
  <c r="AC222" i="1"/>
  <c r="AC262" i="1"/>
  <c r="AG78" i="2"/>
  <c r="R226" i="1"/>
  <c r="R346" i="1" s="1"/>
  <c r="R363" i="1" s="1"/>
  <c r="R384" i="1" s="1"/>
  <c r="R387" i="1" s="1"/>
  <c r="R389" i="1" s="1"/>
  <c r="S215" i="1"/>
  <c r="S365" i="1"/>
  <c r="AI77" i="2"/>
  <c r="AI88" i="2" s="1"/>
  <c r="AI110" i="2" s="1"/>
  <c r="V78" i="2"/>
  <c r="AH315" i="1"/>
  <c r="AM85" i="2"/>
  <c r="AM107" i="2" s="1"/>
  <c r="AM76" i="2"/>
  <c r="AM87" i="2" s="1"/>
  <c r="AM109" i="2" s="1"/>
  <c r="X78" i="2"/>
  <c r="AE86" i="2"/>
  <c r="AE108" i="2" s="1"/>
  <c r="AE76" i="2"/>
  <c r="R106" i="2"/>
  <c r="S84" i="2"/>
  <c r="S106" i="2" s="1"/>
  <c r="AD32" i="1"/>
  <c r="AE17" i="1"/>
  <c r="AD217" i="1"/>
  <c r="AD236" i="1"/>
  <c r="AJ87" i="2"/>
  <c r="AJ109" i="2" s="1"/>
  <c r="AJ78" i="2"/>
  <c r="AN333" i="1"/>
  <c r="AM297" i="1"/>
  <c r="AS86" i="2"/>
  <c r="AS108" i="2" s="1"/>
  <c r="AS76" i="2"/>
  <c r="AJ311" i="1"/>
  <c r="L79" i="2"/>
  <c r="AO89" i="2"/>
  <c r="AO111" i="2" s="1"/>
  <c r="AO79" i="2"/>
  <c r="AO90" i="2" s="1"/>
  <c r="AO112" i="2" s="1"/>
  <c r="AD246" i="1"/>
  <c r="AD219" i="1"/>
  <c r="AE27" i="1"/>
  <c r="AI76" i="2"/>
  <c r="AI87" i="2" s="1"/>
  <c r="AI109" i="2" s="1"/>
  <c r="AF89" i="2"/>
  <c r="AF111" i="2" s="1"/>
  <c r="AF79" i="2"/>
  <c r="AF90" i="2" s="1"/>
  <c r="AF112" i="2" s="1"/>
  <c r="AD301" i="1"/>
  <c r="AE74" i="1"/>
  <c r="AD296" i="1"/>
  <c r="AE69" i="1"/>
  <c r="AC231" i="1"/>
  <c r="T87" i="2"/>
  <c r="T109" i="2" s="1"/>
  <c r="P87" i="2"/>
  <c r="T77" i="2"/>
  <c r="AK307" i="1"/>
  <c r="AN76" i="2"/>
  <c r="AS77" i="2"/>
  <c r="AS88" i="2" s="1"/>
  <c r="AS110" i="2" s="1"/>
  <c r="AF325" i="1"/>
  <c r="AE277" i="1"/>
  <c r="AD276" i="1"/>
  <c r="AE49" i="1"/>
  <c r="AL88" i="2"/>
  <c r="AL110" i="2" s="1"/>
  <c r="AL78" i="2"/>
  <c r="AD271" i="1"/>
  <c r="AE44" i="1"/>
  <c r="AD79" i="1"/>
  <c r="AD281" i="1"/>
  <c r="AE54" i="1"/>
  <c r="AG309" i="1"/>
  <c r="R85" i="2"/>
  <c r="Q107" i="2"/>
  <c r="AK77" i="2"/>
  <c r="AK88" i="2" s="1"/>
  <c r="AK110" i="2" s="1"/>
  <c r="W86" i="2"/>
  <c r="W108" i="2" s="1"/>
  <c r="W78" i="2"/>
  <c r="W89" i="2" s="1"/>
  <c r="W111" i="2" s="1"/>
  <c r="W79" i="2"/>
  <c r="W90" i="2" s="1"/>
  <c r="W112" i="2" s="1"/>
  <c r="AL313" i="1"/>
  <c r="AB225" i="1"/>
  <c r="AD218" i="1"/>
  <c r="AE22" i="1"/>
  <c r="AD241" i="1"/>
  <c r="AD291" i="1"/>
  <c r="AE64" i="1"/>
  <c r="AG319" i="1"/>
  <c r="AG317" i="1"/>
  <c r="AE116" i="1"/>
  <c r="AQ86" i="2"/>
  <c r="AQ108" i="2" s="1"/>
  <c r="AQ76" i="2"/>
  <c r="AQ87" i="2" s="1"/>
  <c r="AQ109" i="2" s="1"/>
  <c r="AK78" i="2"/>
  <c r="AK89" i="2" s="1"/>
  <c r="AK111" i="2" s="1"/>
  <c r="AD286" i="1"/>
  <c r="AE59" i="1"/>
  <c r="AA88" i="2"/>
  <c r="AA110" i="2" s="1"/>
  <c r="AA79" i="2"/>
  <c r="AA90" i="2" s="1"/>
  <c r="AA112" i="2" s="1"/>
  <c r="AE37" i="1"/>
  <c r="AD251" i="1"/>
  <c r="AD220" i="1"/>
  <c r="V77" i="2"/>
  <c r="V88" i="2" s="1"/>
  <c r="V110" i="2" s="1"/>
  <c r="P108" i="2"/>
  <c r="Q86" i="2"/>
  <c r="AR86" i="2"/>
  <c r="AR108" i="2" s="1"/>
  <c r="AR76" i="2"/>
  <c r="AR87" i="2" s="1"/>
  <c r="AR109" i="2" s="1"/>
  <c r="AD119" i="1"/>
  <c r="AD122" i="1" s="1"/>
  <c r="AC159" i="1"/>
  <c r="AC175" i="1" s="1"/>
  <c r="AH88" i="2"/>
  <c r="AH110" i="2" s="1"/>
  <c r="AH79" i="2"/>
  <c r="AH90" i="2" s="1"/>
  <c r="AH112" i="2" s="1"/>
  <c r="Y86" i="2"/>
  <c r="Y108" i="2" s="1"/>
  <c r="Y76" i="2"/>
  <c r="AD92" i="1"/>
  <c r="AC256" i="1"/>
  <c r="AC257" i="1"/>
  <c r="AC221" i="1"/>
  <c r="AC216" i="1" l="1"/>
  <c r="AC225" i="1" s="1"/>
  <c r="AG292" i="1"/>
  <c r="AH331" i="1"/>
  <c r="AG282" i="1"/>
  <c r="AH327" i="1"/>
  <c r="AH329" i="1"/>
  <c r="AG287" i="1"/>
  <c r="AQ77" i="2"/>
  <c r="AQ88" i="2" s="1"/>
  <c r="AQ110" i="2" s="1"/>
  <c r="AG89" i="2"/>
  <c r="AG111" i="2" s="1"/>
  <c r="AG79" i="2"/>
  <c r="AG90" i="2" s="1"/>
  <c r="AG112" i="2" s="1"/>
  <c r="AQ78" i="2"/>
  <c r="AE102" i="1"/>
  <c r="AD262" i="1"/>
  <c r="AD222" i="1"/>
  <c r="AG323" i="1"/>
  <c r="AF272" i="1"/>
  <c r="AR77" i="2"/>
  <c r="AL89" i="2"/>
  <c r="AL111" i="2" s="1"/>
  <c r="AL79" i="2"/>
  <c r="AL90" i="2" s="1"/>
  <c r="AL112" i="2" s="1"/>
  <c r="AO333" i="1"/>
  <c r="AN297" i="1"/>
  <c r="AN296" i="1"/>
  <c r="AE218" i="1"/>
  <c r="AF22" i="1"/>
  <c r="AE241" i="1"/>
  <c r="AH309" i="1"/>
  <c r="AE276" i="1"/>
  <c r="AF49" i="1"/>
  <c r="AE281" i="1"/>
  <c r="AF54" i="1"/>
  <c r="AD216" i="1"/>
  <c r="AE10" i="1"/>
  <c r="AD231" i="1"/>
  <c r="AJ89" i="2"/>
  <c r="AJ111" i="2" s="1"/>
  <c r="AJ79" i="2"/>
  <c r="AJ90" i="2" s="1"/>
  <c r="AJ112" i="2" s="1"/>
  <c r="AE87" i="2"/>
  <c r="AE109" i="2" s="1"/>
  <c r="AE77" i="2"/>
  <c r="T215" i="1"/>
  <c r="S226" i="1"/>
  <c r="S346" i="1" s="1"/>
  <c r="S363" i="1" s="1"/>
  <c r="S384" i="1" s="1"/>
  <c r="S387" i="1" s="1"/>
  <c r="S389" i="1" s="1"/>
  <c r="AM77" i="2"/>
  <c r="Y87" i="2"/>
  <c r="Y109" i="2" s="1"/>
  <c r="Y77" i="2"/>
  <c r="Y88" i="2" s="1"/>
  <c r="Y110" i="2" s="1"/>
  <c r="Y78" i="2"/>
  <c r="AE291" i="1"/>
  <c r="AF64" i="1"/>
  <c r="AE301" i="1"/>
  <c r="AF74" i="1"/>
  <c r="Q87" i="2"/>
  <c r="P109" i="2"/>
  <c r="T126" i="1"/>
  <c r="Q108" i="2"/>
  <c r="R86" i="2"/>
  <c r="AK79" i="2"/>
  <c r="AK90" i="2" s="1"/>
  <c r="AK112" i="2" s="1"/>
  <c r="AL307" i="1"/>
  <c r="AE219" i="1"/>
  <c r="AF27" i="1"/>
  <c r="AE246" i="1"/>
  <c r="AI315" i="1"/>
  <c r="AG335" i="1"/>
  <c r="AF302" i="1"/>
  <c r="AF37" i="1"/>
  <c r="AE251" i="1"/>
  <c r="AE220" i="1"/>
  <c r="AF17" i="1"/>
  <c r="AE32" i="1"/>
  <c r="AE236" i="1"/>
  <c r="AE217" i="1"/>
  <c r="AH317" i="1"/>
  <c r="AF116" i="1"/>
  <c r="AN87" i="2"/>
  <c r="AN109" i="2" s="1"/>
  <c r="AN77" i="2"/>
  <c r="AN88" i="2" s="1"/>
  <c r="AN110" i="2" s="1"/>
  <c r="AE286" i="1"/>
  <c r="AF59" i="1"/>
  <c r="AE92" i="1"/>
  <c r="AD221" i="1"/>
  <c r="AD257" i="1"/>
  <c r="AD256" i="1"/>
  <c r="AG325" i="1"/>
  <c r="AF277" i="1"/>
  <c r="AE296" i="1"/>
  <c r="AF69" i="1"/>
  <c r="AK311" i="1"/>
  <c r="X89" i="2"/>
  <c r="X111" i="2" s="1"/>
  <c r="X79" i="2"/>
  <c r="X90" i="2" s="1"/>
  <c r="X112" i="2" s="1"/>
  <c r="S85" i="2"/>
  <c r="S107" i="2" s="1"/>
  <c r="R107" i="2"/>
  <c r="V89" i="2"/>
  <c r="V111" i="2" s="1"/>
  <c r="V79" i="2"/>
  <c r="V90" i="2" s="1"/>
  <c r="V112" i="2" s="1"/>
  <c r="T365" i="1"/>
  <c r="AE119" i="1"/>
  <c r="AE122" i="1" s="1"/>
  <c r="AD159" i="1"/>
  <c r="AD175" i="1" s="1"/>
  <c r="AH319" i="1"/>
  <c r="AM313" i="1"/>
  <c r="AE271" i="1"/>
  <c r="AE79" i="1"/>
  <c r="AF44" i="1"/>
  <c r="P88" i="2"/>
  <c r="T88" i="2"/>
  <c r="T110" i="2" s="1"/>
  <c r="T78" i="2"/>
  <c r="AS87" i="2"/>
  <c r="AS109" i="2" s="1"/>
  <c r="AS78" i="2"/>
  <c r="AS89" i="2" s="1"/>
  <c r="AS111" i="2" s="1"/>
  <c r="AI78" i="2"/>
  <c r="AI329" i="1" l="1"/>
  <c r="AH287" i="1"/>
  <c r="AH282" i="1"/>
  <c r="AI327" i="1"/>
  <c r="AI331" i="1"/>
  <c r="AH292" i="1"/>
  <c r="Y89" i="2"/>
  <c r="Y111" i="2" s="1"/>
  <c r="Y79" i="2"/>
  <c r="Y90" i="2" s="1"/>
  <c r="Y112" i="2" s="1"/>
  <c r="AG22" i="1"/>
  <c r="AF218" i="1"/>
  <c r="AF241" i="1"/>
  <c r="AR88" i="2"/>
  <c r="AR110" i="2" s="1"/>
  <c r="AR78" i="2"/>
  <c r="AL311" i="1"/>
  <c r="AG116" i="1"/>
  <c r="AM307" i="1"/>
  <c r="U126" i="1"/>
  <c r="T89" i="2"/>
  <c r="T111" i="2" s="1"/>
  <c r="P89" i="2"/>
  <c r="T79" i="2"/>
  <c r="AN313" i="1"/>
  <c r="Q88" i="2"/>
  <c r="P110" i="2"/>
  <c r="AI319" i="1"/>
  <c r="AF119" i="1"/>
  <c r="AF122" i="1" s="1"/>
  <c r="AE159" i="1"/>
  <c r="AE175" i="1" s="1"/>
  <c r="AF296" i="1"/>
  <c r="AG69" i="1"/>
  <c r="AF286" i="1"/>
  <c r="AG59" i="1"/>
  <c r="AG27" i="1"/>
  <c r="AF246" i="1"/>
  <c r="AF219" i="1"/>
  <c r="AF301" i="1"/>
  <c r="AG74" i="1"/>
  <c r="AI309" i="1"/>
  <c r="AJ315" i="1"/>
  <c r="Q109" i="2"/>
  <c r="R87" i="2"/>
  <c r="AF271" i="1"/>
  <c r="AF79" i="1"/>
  <c r="AG44" i="1"/>
  <c r="AG37" i="1"/>
  <c r="AF251" i="1"/>
  <c r="AF220" i="1"/>
  <c r="R108" i="2"/>
  <c r="S86" i="2"/>
  <c r="S108" i="2" s="1"/>
  <c r="U215" i="1"/>
  <c r="T226" i="1"/>
  <c r="T346" i="1" s="1"/>
  <c r="T363" i="1" s="1"/>
  <c r="T384" i="1" s="1"/>
  <c r="T387" i="1" s="1"/>
  <c r="T389" i="1" s="1"/>
  <c r="AF10" i="1"/>
  <c r="AE216" i="1"/>
  <c r="AE231" i="1"/>
  <c r="AO297" i="1"/>
  <c r="AP333" i="1"/>
  <c r="AO296" i="1"/>
  <c r="AN78" i="2"/>
  <c r="U365" i="1"/>
  <c r="V365" i="1" s="1"/>
  <c r="W365" i="1" s="1"/>
  <c r="X365" i="1" s="1"/>
  <c r="Y365" i="1" s="1"/>
  <c r="AF276" i="1"/>
  <c r="AG49" i="1"/>
  <c r="AF92" i="1"/>
  <c r="AE256" i="1"/>
  <c r="AE221" i="1"/>
  <c r="AE257" i="1"/>
  <c r="AM88" i="2"/>
  <c r="AM110" i="2" s="1"/>
  <c r="AM78" i="2"/>
  <c r="AI89" i="2"/>
  <c r="AI111" i="2" s="1"/>
  <c r="AI79" i="2"/>
  <c r="AI90" i="2" s="1"/>
  <c r="AI112" i="2" s="1"/>
  <c r="AI317" i="1"/>
  <c r="AF291" i="1"/>
  <c r="AG64" i="1"/>
  <c r="AD225" i="1"/>
  <c r="AF102" i="1"/>
  <c r="AE222" i="1"/>
  <c r="AE262" i="1"/>
  <c r="AF32" i="1"/>
  <c r="AG17" i="1"/>
  <c r="AF217" i="1"/>
  <c r="AF236" i="1"/>
  <c r="AH323" i="1"/>
  <c r="AG272" i="1"/>
  <c r="AS79" i="2"/>
  <c r="AS90" i="2" s="1"/>
  <c r="AS112" i="2" s="1"/>
  <c r="AH325" i="1"/>
  <c r="AG277" i="1"/>
  <c r="AH335" i="1"/>
  <c r="AG302" i="1"/>
  <c r="AE88" i="2"/>
  <c r="AE110" i="2" s="1"/>
  <c r="AE78" i="2"/>
  <c r="AF281" i="1"/>
  <c r="AG54" i="1"/>
  <c r="AQ89" i="2"/>
  <c r="AQ111" i="2" s="1"/>
  <c r="AQ79" i="2"/>
  <c r="AQ90" i="2" s="1"/>
  <c r="AQ112" i="2" s="1"/>
  <c r="AM374" i="1" l="1"/>
  <c r="AJ329" i="1"/>
  <c r="AI287" i="1"/>
  <c r="AJ327" i="1"/>
  <c r="AI282" i="1"/>
  <c r="AC367" i="1"/>
  <c r="AE225" i="1"/>
  <c r="AJ331" i="1"/>
  <c r="AI292" i="1"/>
  <c r="AJ374" i="1"/>
  <c r="AG271" i="1"/>
  <c r="AH44" i="1"/>
  <c r="AG79" i="1"/>
  <c r="AO313" i="1"/>
  <c r="AN219" i="1"/>
  <c r="AN246" i="1"/>
  <c r="AJ317" i="1"/>
  <c r="AG281" i="1"/>
  <c r="AH54" i="1"/>
  <c r="AG291" i="1"/>
  <c r="AH64" i="1"/>
  <c r="AG301" i="1"/>
  <c r="AH74" i="1"/>
  <c r="AJ319" i="1"/>
  <c r="AR89" i="2"/>
  <c r="AR111" i="2" s="1"/>
  <c r="AR79" i="2"/>
  <c r="AR90" i="2" s="1"/>
  <c r="AR112" i="2" s="1"/>
  <c r="AM89" i="2"/>
  <c r="AM111" i="2" s="1"/>
  <c r="AM79" i="2"/>
  <c r="AM90" i="2" s="1"/>
  <c r="AM112" i="2" s="1"/>
  <c r="AG296" i="1"/>
  <c r="AH69" i="1"/>
  <c r="AN307" i="1"/>
  <c r="AH116" i="1"/>
  <c r="AI335" i="1"/>
  <c r="AH302" i="1"/>
  <c r="AH37" i="1"/>
  <c r="AG251" i="1"/>
  <c r="AG220" i="1"/>
  <c r="AH277" i="1"/>
  <c r="AI325" i="1"/>
  <c r="Z365" i="1"/>
  <c r="Z367" i="1"/>
  <c r="Z374" i="1"/>
  <c r="AK315" i="1"/>
  <c r="AH22" i="1"/>
  <c r="AG218" i="1"/>
  <c r="AG241" i="1"/>
  <c r="AG119" i="1"/>
  <c r="AG122" i="1" s="1"/>
  <c r="AF159" i="1"/>
  <c r="AF175" i="1" s="1"/>
  <c r="AG32" i="1"/>
  <c r="AH17" i="1"/>
  <c r="AG236" i="1"/>
  <c r="AG217" i="1"/>
  <c r="R88" i="2"/>
  <c r="Q110" i="2"/>
  <c r="AG10" i="1"/>
  <c r="AF231" i="1"/>
  <c r="AF216" i="1"/>
  <c r="AN89" i="2"/>
  <c r="AN111" i="2" s="1"/>
  <c r="AN79" i="2"/>
  <c r="AN90" i="2" s="1"/>
  <c r="AN112" i="2" s="1"/>
  <c r="U226" i="1"/>
  <c r="U346" i="1" s="1"/>
  <c r="U363" i="1" s="1"/>
  <c r="U384" i="1" s="1"/>
  <c r="U387" i="1" s="1"/>
  <c r="U389" i="1" s="1"/>
  <c r="V215" i="1"/>
  <c r="AG102" i="1"/>
  <c r="AF262" i="1"/>
  <c r="AF222" i="1"/>
  <c r="AG92" i="1"/>
  <c r="AF221" i="1"/>
  <c r="AF257" i="1"/>
  <c r="AF256" i="1"/>
  <c r="S87" i="2"/>
  <c r="S109" i="2" s="1"/>
  <c r="R109" i="2"/>
  <c r="AH27" i="1"/>
  <c r="AG246" i="1"/>
  <c r="AG219" i="1"/>
  <c r="T90" i="2"/>
  <c r="T112" i="2" s="1"/>
  <c r="P90" i="2"/>
  <c r="AE89" i="2"/>
  <c r="AE111" i="2" s="1"/>
  <c r="AE79" i="2"/>
  <c r="AE90" i="2" s="1"/>
  <c r="AE112" i="2" s="1"/>
  <c r="AH272" i="1"/>
  <c r="AI323" i="1"/>
  <c r="AG276" i="1"/>
  <c r="AH49" i="1"/>
  <c r="AQ333" i="1"/>
  <c r="AP297" i="1"/>
  <c r="AP296" i="1"/>
  <c r="AJ309" i="1"/>
  <c r="AG286" i="1"/>
  <c r="AH59" i="1"/>
  <c r="P111" i="2"/>
  <c r="Q89" i="2"/>
  <c r="V126" i="1"/>
  <c r="AM311" i="1"/>
  <c r="AJ282" i="1" l="1"/>
  <c r="AK327" i="1"/>
  <c r="AJ287" i="1"/>
  <c r="AK329" i="1"/>
  <c r="AK331" i="1"/>
  <c r="AJ292" i="1"/>
  <c r="AH102" i="1"/>
  <c r="AG262" i="1"/>
  <c r="AG222" i="1"/>
  <c r="AH286" i="1"/>
  <c r="AI59" i="1"/>
  <c r="AH92" i="1"/>
  <c r="AG221" i="1"/>
  <c r="AG256" i="1"/>
  <c r="AG257" i="1"/>
  <c r="AH281" i="1"/>
  <c r="AI54" i="1"/>
  <c r="AN311" i="1"/>
  <c r="AN218" i="1"/>
  <c r="AJ323" i="1"/>
  <c r="AI272" i="1"/>
  <c r="AI37" i="1"/>
  <c r="AH220" i="1"/>
  <c r="AH251" i="1"/>
  <c r="AK309" i="1"/>
  <c r="V226" i="1"/>
  <c r="V346" i="1" s="1"/>
  <c r="V363" i="1" s="1"/>
  <c r="V384" i="1" s="1"/>
  <c r="V387" i="1" s="1"/>
  <c r="V389" i="1" s="1"/>
  <c r="W215" i="1"/>
  <c r="AH10" i="1"/>
  <c r="AG231" i="1"/>
  <c r="AG216" i="1"/>
  <c r="AH119" i="1"/>
  <c r="AH122" i="1" s="1"/>
  <c r="AG159" i="1"/>
  <c r="AG175" i="1" s="1"/>
  <c r="AJ335" i="1"/>
  <c r="AI302" i="1"/>
  <c r="AK319" i="1"/>
  <c r="AP313" i="1"/>
  <c r="AO246" i="1"/>
  <c r="AO219" i="1"/>
  <c r="AH276" i="1"/>
  <c r="AI49" i="1"/>
  <c r="AO307" i="1"/>
  <c r="AN231" i="1"/>
  <c r="AN216" i="1"/>
  <c r="AI27" i="1"/>
  <c r="AH219" i="1"/>
  <c r="AH246" i="1"/>
  <c r="AH296" i="1"/>
  <c r="AI69" i="1"/>
  <c r="AA365" i="1"/>
  <c r="AA367" i="1"/>
  <c r="AA374" i="1"/>
  <c r="AH301" i="1"/>
  <c r="AI74" i="1"/>
  <c r="AF225" i="1"/>
  <c r="AL315" i="1"/>
  <c r="W126" i="1"/>
  <c r="X126" i="1" s="1"/>
  <c r="Y126" i="1" s="1"/>
  <c r="P112" i="2"/>
  <c r="Q90" i="2"/>
  <c r="AI116" i="1"/>
  <c r="AK317" i="1"/>
  <c r="AH271" i="1"/>
  <c r="AI44" i="1"/>
  <c r="AH79" i="1"/>
  <c r="AH32" i="1"/>
  <c r="AI17" i="1"/>
  <c r="AH217" i="1"/>
  <c r="AH236" i="1"/>
  <c r="R89" i="2"/>
  <c r="Q111" i="2"/>
  <c r="R110" i="2"/>
  <c r="S88" i="2"/>
  <c r="S110" i="2" s="1"/>
  <c r="AJ325" i="1"/>
  <c r="AI277" i="1"/>
  <c r="AR333" i="1"/>
  <c r="AQ297" i="1"/>
  <c r="AQ296" i="1"/>
  <c r="AI22" i="1"/>
  <c r="AH218" i="1"/>
  <c r="AH241" i="1"/>
  <c r="AH291" i="1"/>
  <c r="AI64" i="1"/>
  <c r="AG225" i="1" l="1"/>
  <c r="AL331" i="1"/>
  <c r="AK292" i="1"/>
  <c r="AK287" i="1"/>
  <c r="AL329" i="1"/>
  <c r="AK282" i="1"/>
  <c r="AL327" i="1"/>
  <c r="AB365" i="1"/>
  <c r="AB367" i="1"/>
  <c r="AB374" i="1"/>
  <c r="AK335" i="1"/>
  <c r="AJ302" i="1"/>
  <c r="AS333" i="1"/>
  <c r="AR297" i="1"/>
  <c r="AR296" i="1"/>
  <c r="AL319" i="1"/>
  <c r="W226" i="1"/>
  <c r="W346" i="1" s="1"/>
  <c r="W363" i="1" s="1"/>
  <c r="W384" i="1" s="1"/>
  <c r="W387" i="1" s="1"/>
  <c r="W389" i="1" s="1"/>
  <c r="X215" i="1"/>
  <c r="AI291" i="1"/>
  <c r="AJ64" i="1"/>
  <c r="AJ17" i="1"/>
  <c r="AI32" i="1"/>
  <c r="AI236" i="1"/>
  <c r="AI217" i="1"/>
  <c r="AI276" i="1"/>
  <c r="AJ49" i="1"/>
  <c r="AK323" i="1"/>
  <c r="AJ272" i="1"/>
  <c r="AJ116" i="1"/>
  <c r="R90" i="2"/>
  <c r="Q112" i="2"/>
  <c r="AI119" i="1"/>
  <c r="AI122" i="1" s="1"/>
  <c r="AH159" i="1"/>
  <c r="AH175" i="1" s="1"/>
  <c r="AL309" i="1"/>
  <c r="AN241" i="1"/>
  <c r="AO311" i="1"/>
  <c r="AO218" i="1"/>
  <c r="AI286" i="1"/>
  <c r="AJ59" i="1"/>
  <c r="AI271" i="1"/>
  <c r="AI79" i="1"/>
  <c r="AJ44" i="1"/>
  <c r="AI301" i="1"/>
  <c r="AJ74" i="1"/>
  <c r="AJ22" i="1"/>
  <c r="AI218" i="1"/>
  <c r="AI241" i="1"/>
  <c r="AP307" i="1"/>
  <c r="AO231" i="1"/>
  <c r="AO216" i="1"/>
  <c r="AQ313" i="1"/>
  <c r="AP246" i="1"/>
  <c r="AP219" i="1"/>
  <c r="AI281" i="1"/>
  <c r="AJ54" i="1"/>
  <c r="AK325" i="1"/>
  <c r="AJ277" i="1"/>
  <c r="AM315" i="1"/>
  <c r="AI92" i="1"/>
  <c r="AH257" i="1"/>
  <c r="AH221" i="1"/>
  <c r="AH256" i="1"/>
  <c r="AI296" i="1"/>
  <c r="AJ69" i="1"/>
  <c r="S89" i="2"/>
  <c r="S111" i="2" s="1"/>
  <c r="R111" i="2"/>
  <c r="AL317" i="1"/>
  <c r="Z126" i="1"/>
  <c r="Z128" i="1"/>
  <c r="AJ27" i="1"/>
  <c r="AI219" i="1"/>
  <c r="AI246" i="1"/>
  <c r="AI10" i="1"/>
  <c r="AH231" i="1"/>
  <c r="AH216" i="1"/>
  <c r="AJ37" i="1"/>
  <c r="AI220" i="1"/>
  <c r="AI251" i="1"/>
  <c r="AI102" i="1"/>
  <c r="AH222" i="1"/>
  <c r="AH262" i="1"/>
  <c r="AL282" i="1" l="1"/>
  <c r="AM327" i="1"/>
  <c r="AH225" i="1"/>
  <c r="AM329" i="1"/>
  <c r="AL287" i="1"/>
  <c r="AM331" i="1"/>
  <c r="AL292" i="1"/>
  <c r="AN315" i="1"/>
  <c r="AJ10" i="1"/>
  <c r="AI231" i="1"/>
  <c r="AI216" i="1"/>
  <c r="AA126" i="1"/>
  <c r="AA128" i="1"/>
  <c r="AK116" i="1"/>
  <c r="AS297" i="1"/>
  <c r="AS296" i="1"/>
  <c r="AJ276" i="1"/>
  <c r="AK49" i="1"/>
  <c r="AJ296" i="1"/>
  <c r="AK69" i="1"/>
  <c r="AJ271" i="1"/>
  <c r="AJ79" i="1"/>
  <c r="AK44" i="1"/>
  <c r="AL325" i="1"/>
  <c r="AK277" i="1"/>
  <c r="AQ307" i="1"/>
  <c r="AP231" i="1"/>
  <c r="AP216" i="1"/>
  <c r="AM309" i="1"/>
  <c r="AM319" i="1"/>
  <c r="AJ119" i="1"/>
  <c r="AI159" i="1"/>
  <c r="AI175" i="1" s="1"/>
  <c r="AJ32" i="1"/>
  <c r="AK17" i="1"/>
  <c r="AJ236" i="1"/>
  <c r="AJ217" i="1"/>
  <c r="X226" i="1"/>
  <c r="X346" i="1" s="1"/>
  <c r="X363" i="1" s="1"/>
  <c r="X384" i="1" s="1"/>
  <c r="X387" i="1" s="1"/>
  <c r="X389" i="1" s="1"/>
  <c r="Y215" i="1"/>
  <c r="AJ102" i="1"/>
  <c r="AI222" i="1"/>
  <c r="AI262" i="1"/>
  <c r="AK27" i="1"/>
  <c r="AJ246" i="1"/>
  <c r="AJ219" i="1"/>
  <c r="AJ92" i="1"/>
  <c r="AI256" i="1"/>
  <c r="AI257" i="1"/>
  <c r="AI221" i="1"/>
  <c r="AJ291" i="1"/>
  <c r="AK64" i="1"/>
  <c r="AR313" i="1"/>
  <c r="AQ219" i="1"/>
  <c r="AQ246" i="1"/>
  <c r="AJ281" i="1"/>
  <c r="AK54" i="1"/>
  <c r="AJ286" i="1"/>
  <c r="AK59" i="1"/>
  <c r="AL335" i="1"/>
  <c r="AK302" i="1"/>
  <c r="AM317" i="1"/>
  <c r="AK22" i="1"/>
  <c r="AJ218" i="1"/>
  <c r="AJ241" i="1"/>
  <c r="AK37" i="1"/>
  <c r="AJ251" i="1"/>
  <c r="AJ220" i="1"/>
  <c r="AJ301" i="1"/>
  <c r="AK74" i="1"/>
  <c r="AP311" i="1"/>
  <c r="AO241" i="1"/>
  <c r="AP218" i="1"/>
  <c r="S90" i="2"/>
  <c r="S112" i="2" s="1"/>
  <c r="R112" i="2"/>
  <c r="AL323" i="1"/>
  <c r="AK272" i="1"/>
  <c r="AC365" i="1"/>
  <c r="AC374" i="1"/>
  <c r="AM292" i="1" l="1"/>
  <c r="AN331" i="1"/>
  <c r="AN329" i="1"/>
  <c r="AM287" i="1"/>
  <c r="AI225" i="1"/>
  <c r="AN327" i="1"/>
  <c r="AM282" i="1"/>
  <c r="AK119" i="1"/>
  <c r="AJ159" i="1"/>
  <c r="AJ175" i="1" s="1"/>
  <c r="AB126" i="1"/>
  <c r="AB128" i="1"/>
  <c r="AL37" i="1"/>
  <c r="AK251" i="1"/>
  <c r="AK220" i="1"/>
  <c r="AS313" i="1"/>
  <c r="AR219" i="1"/>
  <c r="AR246" i="1"/>
  <c r="AR307" i="1"/>
  <c r="AQ231" i="1"/>
  <c r="AQ216" i="1"/>
  <c r="AK276" i="1"/>
  <c r="AL49" i="1"/>
  <c r="AK301" i="1"/>
  <c r="AL74" i="1"/>
  <c r="AM335" i="1"/>
  <c r="AL302" i="1"/>
  <c r="AL27" i="1"/>
  <c r="AK219" i="1"/>
  <c r="AK246" i="1"/>
  <c r="AN319" i="1"/>
  <c r="AK286" i="1"/>
  <c r="AL59" i="1"/>
  <c r="AK32" i="1"/>
  <c r="AL17" i="1"/>
  <c r="AK217" i="1"/>
  <c r="AK236" i="1"/>
  <c r="AM325" i="1"/>
  <c r="AL277" i="1"/>
  <c r="AK10" i="1"/>
  <c r="AJ231" i="1"/>
  <c r="AJ216" i="1"/>
  <c r="AD365" i="1"/>
  <c r="AD367" i="1"/>
  <c r="AD374" i="1"/>
  <c r="AP241" i="1"/>
  <c r="AQ218" i="1"/>
  <c r="AQ311" i="1"/>
  <c r="AK291" i="1"/>
  <c r="AL64" i="1"/>
  <c r="AL272" i="1"/>
  <c r="AM323" i="1"/>
  <c r="AL22" i="1"/>
  <c r="AK218" i="1"/>
  <c r="AK241" i="1"/>
  <c r="AK271" i="1"/>
  <c r="AL44" i="1"/>
  <c r="AK79" i="1"/>
  <c r="AK92" i="1"/>
  <c r="AJ221" i="1"/>
  <c r="AJ257" i="1"/>
  <c r="AJ256" i="1"/>
  <c r="Y226" i="1"/>
  <c r="Y346" i="1" s="1"/>
  <c r="Y363" i="1" s="1"/>
  <c r="Y384" i="1" s="1"/>
  <c r="Y387" i="1" s="1"/>
  <c r="Y389" i="1" s="1"/>
  <c r="Z215" i="1"/>
  <c r="AK296" i="1"/>
  <c r="AL69" i="1"/>
  <c r="AK102" i="1"/>
  <c r="AJ222" i="1"/>
  <c r="AJ262" i="1"/>
  <c r="AJ122" i="1"/>
  <c r="AK281" i="1"/>
  <c r="AL54" i="1"/>
  <c r="AN317" i="1"/>
  <c r="AN309" i="1"/>
  <c r="AK122" i="1"/>
  <c r="AL116" i="1"/>
  <c r="AN251" i="1"/>
  <c r="AO315" i="1"/>
  <c r="AN220" i="1"/>
  <c r="AJ225" i="1" l="1"/>
  <c r="AN282" i="1"/>
  <c r="AN281" i="1"/>
  <c r="AO327" i="1"/>
  <c r="AN287" i="1"/>
  <c r="AN286" i="1"/>
  <c r="AO329" i="1"/>
  <c r="AO331" i="1"/>
  <c r="AN292" i="1"/>
  <c r="AN291" i="1"/>
  <c r="AL291" i="1"/>
  <c r="AM64" i="1"/>
  <c r="AM291" i="1" s="1"/>
  <c r="AO319" i="1"/>
  <c r="AL271" i="1"/>
  <c r="AM44" i="1"/>
  <c r="AL79" i="1"/>
  <c r="Z226" i="1"/>
  <c r="Z346" i="1" s="1"/>
  <c r="Z363" i="1" s="1"/>
  <c r="Z384" i="1" s="1"/>
  <c r="Z387" i="1" s="1"/>
  <c r="Z389" i="1" s="1"/>
  <c r="AA215" i="1"/>
  <c r="AL32" i="1"/>
  <c r="AM17" i="1"/>
  <c r="AL236" i="1"/>
  <c r="AL217" i="1"/>
  <c r="AO309" i="1"/>
  <c r="AN236" i="1"/>
  <c r="AN217" i="1"/>
  <c r="AL296" i="1"/>
  <c r="AM69" i="1"/>
  <c r="AM296" i="1" s="1"/>
  <c r="AN325" i="1"/>
  <c r="AM277" i="1"/>
  <c r="AS246" i="1"/>
  <c r="AS219" i="1"/>
  <c r="AL276" i="1"/>
  <c r="AM49" i="1"/>
  <c r="AM276" i="1" s="1"/>
  <c r="AM27" i="1"/>
  <c r="AL219" i="1"/>
  <c r="AL246" i="1"/>
  <c r="AO317" i="1"/>
  <c r="AN256" i="1"/>
  <c r="AN257" i="1"/>
  <c r="AN221" i="1"/>
  <c r="AM22" i="1"/>
  <c r="AL218" i="1"/>
  <c r="AL241" i="1"/>
  <c r="AR311" i="1"/>
  <c r="AR218" i="1"/>
  <c r="AQ241" i="1"/>
  <c r="AL286" i="1"/>
  <c r="AM59" i="1"/>
  <c r="AM286" i="1" s="1"/>
  <c r="AR231" i="1"/>
  <c r="AS307" i="1"/>
  <c r="AR216" i="1"/>
  <c r="AC126" i="1"/>
  <c r="AC128" i="1"/>
  <c r="AM37" i="1"/>
  <c r="AL220" i="1"/>
  <c r="AL251" i="1"/>
  <c r="AO251" i="1"/>
  <c r="AP315" i="1"/>
  <c r="AO220" i="1"/>
  <c r="AM116" i="1"/>
  <c r="AN323" i="1"/>
  <c r="AM272" i="1"/>
  <c r="AL10" i="1"/>
  <c r="AK231" i="1"/>
  <c r="AK216" i="1"/>
  <c r="AN335" i="1"/>
  <c r="AM302" i="1"/>
  <c r="AL281" i="1"/>
  <c r="AM54" i="1"/>
  <c r="AM281" i="1" s="1"/>
  <c r="AE365" i="1"/>
  <c r="AE374" i="1"/>
  <c r="AE367" i="1"/>
  <c r="AL102" i="1"/>
  <c r="AK262" i="1"/>
  <c r="AK222" i="1"/>
  <c r="AL92" i="1"/>
  <c r="AK256" i="1"/>
  <c r="AK257" i="1"/>
  <c r="AK221" i="1"/>
  <c r="AL301" i="1"/>
  <c r="AM74" i="1"/>
  <c r="AM301" i="1" s="1"/>
  <c r="AL119" i="1"/>
  <c r="AL122" i="1" s="1"/>
  <c r="AK159" i="1"/>
  <c r="AK175" i="1" s="1"/>
  <c r="AO291" i="1" l="1"/>
  <c r="AO292" i="1"/>
  <c r="AP331" i="1"/>
  <c r="AP329" i="1"/>
  <c r="AO287" i="1"/>
  <c r="AO286" i="1"/>
  <c r="AP327" i="1"/>
  <c r="AO281" i="1"/>
  <c r="AO282" i="1"/>
  <c r="AM10" i="1"/>
  <c r="AL216" i="1"/>
  <c r="AL231" i="1"/>
  <c r="AO236" i="1"/>
  <c r="AO217" i="1"/>
  <c r="AP309" i="1"/>
  <c r="AM271" i="1"/>
  <c r="AM79" i="1"/>
  <c r="AF365" i="1"/>
  <c r="AF367" i="1"/>
  <c r="AF374" i="1"/>
  <c r="AO323" i="1"/>
  <c r="AN272" i="1"/>
  <c r="AN271" i="1"/>
  <c r="AM92" i="1"/>
  <c r="AL221" i="1"/>
  <c r="AL257" i="1"/>
  <c r="AL256" i="1"/>
  <c r="AN116" i="1"/>
  <c r="AP317" i="1"/>
  <c r="AO257" i="1"/>
  <c r="AO221" i="1"/>
  <c r="AO256" i="1"/>
  <c r="AO325" i="1"/>
  <c r="AN277" i="1"/>
  <c r="AN276" i="1"/>
  <c r="AM32" i="1"/>
  <c r="AM236" i="1"/>
  <c r="AM217" i="1"/>
  <c r="AM218" i="1"/>
  <c r="AM241" i="1"/>
  <c r="AD126" i="1"/>
  <c r="AD128" i="1"/>
  <c r="AP319" i="1"/>
  <c r="AS218" i="1"/>
  <c r="AS311" i="1"/>
  <c r="AS241" i="1" s="1"/>
  <c r="AR241" i="1"/>
  <c r="AM119" i="1"/>
  <c r="AM122" i="1" s="1"/>
  <c r="AL159" i="1"/>
  <c r="AL175" i="1" s="1"/>
  <c r="AO335" i="1"/>
  <c r="AN302" i="1"/>
  <c r="AN301" i="1"/>
  <c r="AA226" i="1"/>
  <c r="AA346" i="1" s="1"/>
  <c r="AA363" i="1" s="1"/>
  <c r="AA384" i="1" s="1"/>
  <c r="AA387" i="1" s="1"/>
  <c r="AA389" i="1" s="1"/>
  <c r="AB215" i="1"/>
  <c r="AM251" i="1"/>
  <c r="AM220" i="1"/>
  <c r="AM102" i="1"/>
  <c r="AL222" i="1"/>
  <c r="AL262" i="1"/>
  <c r="AK225" i="1"/>
  <c r="AQ315" i="1"/>
  <c r="AP251" i="1"/>
  <c r="AP220" i="1"/>
  <c r="AS231" i="1"/>
  <c r="AS216" i="1"/>
  <c r="AM246" i="1"/>
  <c r="AM219" i="1"/>
  <c r="AP282" i="1" l="1"/>
  <c r="AP281" i="1"/>
  <c r="AQ327" i="1"/>
  <c r="AL225" i="1"/>
  <c r="AQ329" i="1"/>
  <c r="AP287" i="1"/>
  <c r="AP286" i="1"/>
  <c r="AQ331" i="1"/>
  <c r="AP292" i="1"/>
  <c r="AP291" i="1"/>
  <c r="AQ220" i="1"/>
  <c r="AQ251" i="1"/>
  <c r="AR315" i="1"/>
  <c r="AN119" i="1"/>
  <c r="AN122" i="1" s="1"/>
  <c r="AM159" i="1"/>
  <c r="AM175" i="1" s="1"/>
  <c r="AE126" i="1"/>
  <c r="AE128" i="1"/>
  <c r="AO277" i="1"/>
  <c r="AP325" i="1"/>
  <c r="AO276" i="1"/>
  <c r="AG365" i="1"/>
  <c r="AG374" i="1"/>
  <c r="AG367" i="1"/>
  <c r="AM231" i="1"/>
  <c r="AM216" i="1"/>
  <c r="AP257" i="1"/>
  <c r="AQ317" i="1"/>
  <c r="AP221" i="1"/>
  <c r="AP256" i="1"/>
  <c r="AO116" i="1"/>
  <c r="AP323" i="1"/>
  <c r="AO272" i="1"/>
  <c r="AO271" i="1"/>
  <c r="AP335" i="1"/>
  <c r="AO302" i="1"/>
  <c r="AO301" i="1"/>
  <c r="AC215" i="1"/>
  <c r="AB226" i="1"/>
  <c r="AB346" i="1" s="1"/>
  <c r="AB363" i="1" s="1"/>
  <c r="AB384" i="1" s="1"/>
  <c r="AB387" i="1" s="1"/>
  <c r="AB389" i="1" s="1"/>
  <c r="AN102" i="1"/>
  <c r="AM222" i="1"/>
  <c r="AM262" i="1"/>
  <c r="AQ319" i="1"/>
  <c r="AM221" i="1"/>
  <c r="AM257" i="1"/>
  <c r="AM256" i="1"/>
  <c r="AQ309" i="1"/>
  <c r="AP236" i="1"/>
  <c r="AP217" i="1"/>
  <c r="AQ286" i="1" l="1"/>
  <c r="AR329" i="1"/>
  <c r="AQ287" i="1"/>
  <c r="AR331" i="1"/>
  <c r="AQ291" i="1"/>
  <c r="AQ292" i="1"/>
  <c r="AQ281" i="1"/>
  <c r="AR327" i="1"/>
  <c r="AQ282" i="1"/>
  <c r="AO102" i="1"/>
  <c r="AN262" i="1"/>
  <c r="AN222" i="1"/>
  <c r="AN225" i="1" s="1"/>
  <c r="AQ323" i="1"/>
  <c r="AP272" i="1"/>
  <c r="AP271" i="1"/>
  <c r="AP116" i="1"/>
  <c r="AR309" i="1"/>
  <c r="AQ236" i="1"/>
  <c r="AQ217" i="1"/>
  <c r="AM225" i="1"/>
  <c r="AR319" i="1"/>
  <c r="AH365" i="1"/>
  <c r="AH367" i="1"/>
  <c r="AH374" i="1"/>
  <c r="AS315" i="1"/>
  <c r="AR251" i="1"/>
  <c r="AR220" i="1"/>
  <c r="AF126" i="1"/>
  <c r="AF128" i="1"/>
  <c r="AC226" i="1"/>
  <c r="AC346" i="1" s="1"/>
  <c r="AC363" i="1" s="1"/>
  <c r="AC384" i="1" s="1"/>
  <c r="AC387" i="1" s="1"/>
  <c r="AC389" i="1" s="1"/>
  <c r="AD215" i="1"/>
  <c r="AO119" i="1"/>
  <c r="AO122" i="1" s="1"/>
  <c r="AN159" i="1"/>
  <c r="AN175" i="1" s="1"/>
  <c r="AQ335" i="1"/>
  <c r="AP302" i="1"/>
  <c r="AP301" i="1"/>
  <c r="AR317" i="1"/>
  <c r="AQ256" i="1"/>
  <c r="AQ257" i="1"/>
  <c r="AQ221" i="1"/>
  <c r="AP277" i="1"/>
  <c r="AQ325" i="1"/>
  <c r="AP276" i="1"/>
  <c r="AS331" i="1" l="1"/>
  <c r="AR292" i="1"/>
  <c r="AR291" i="1"/>
  <c r="AS327" i="1"/>
  <c r="AR282" i="1"/>
  <c r="AR281" i="1"/>
  <c r="AR286" i="1"/>
  <c r="AR287" i="1"/>
  <c r="AS329" i="1"/>
  <c r="AS319" i="1"/>
  <c r="AR325" i="1"/>
  <c r="AQ277" i="1"/>
  <c r="AQ276" i="1"/>
  <c r="AR335" i="1"/>
  <c r="AQ302" i="1"/>
  <c r="AQ301" i="1"/>
  <c r="AQ116" i="1"/>
  <c r="AG126" i="1"/>
  <c r="AG128" i="1"/>
  <c r="AR257" i="1"/>
  <c r="AS317" i="1"/>
  <c r="AR221" i="1"/>
  <c r="AR256" i="1"/>
  <c r="AR323" i="1"/>
  <c r="AQ272" i="1"/>
  <c r="AQ271" i="1"/>
  <c r="AP119" i="1"/>
  <c r="AO159" i="1"/>
  <c r="AO175" i="1" s="1"/>
  <c r="AD226" i="1"/>
  <c r="AD346" i="1" s="1"/>
  <c r="AD363" i="1" s="1"/>
  <c r="AD384" i="1" s="1"/>
  <c r="AD387" i="1" s="1"/>
  <c r="AD389" i="1" s="1"/>
  <c r="AE215" i="1"/>
  <c r="AS220" i="1"/>
  <c r="AS251" i="1"/>
  <c r="AI365" i="1"/>
  <c r="AI374" i="1"/>
  <c r="AI367" i="1"/>
  <c r="AS309" i="1"/>
  <c r="AR236" i="1"/>
  <c r="AR217" i="1"/>
  <c r="AP102" i="1"/>
  <c r="AO222" i="1"/>
  <c r="AO225" i="1" s="1"/>
  <c r="AO262" i="1"/>
  <c r="AS282" i="1" l="1"/>
  <c r="AS281" i="1"/>
  <c r="AS287" i="1"/>
  <c r="AS286" i="1"/>
  <c r="AS292" i="1"/>
  <c r="AS291" i="1"/>
  <c r="AR116" i="1"/>
  <c r="AR302" i="1"/>
  <c r="AS335" i="1"/>
  <c r="AR301" i="1"/>
  <c r="AE226" i="1"/>
  <c r="AE346" i="1" s="1"/>
  <c r="AE363" i="1" s="1"/>
  <c r="AE384" i="1" s="1"/>
  <c r="AE387" i="1" s="1"/>
  <c r="AE389" i="1" s="1"/>
  <c r="AF215" i="1"/>
  <c r="AQ102" i="1"/>
  <c r="AP222" i="1"/>
  <c r="AP225" i="1" s="1"/>
  <c r="AP262" i="1"/>
  <c r="AS256" i="1"/>
  <c r="AS257" i="1"/>
  <c r="AS221" i="1"/>
  <c r="AS236" i="1"/>
  <c r="AS217" i="1"/>
  <c r="AQ119" i="1"/>
  <c r="AQ122" i="1" s="1"/>
  <c r="AP159" i="1"/>
  <c r="AP175" i="1" s="1"/>
  <c r="AJ365" i="1"/>
  <c r="AJ367" i="1"/>
  <c r="AH126" i="1"/>
  <c r="AH128" i="1"/>
  <c r="AS325" i="1"/>
  <c r="AR277" i="1"/>
  <c r="AR276" i="1"/>
  <c r="AS323" i="1"/>
  <c r="AR272" i="1"/>
  <c r="AR271" i="1"/>
  <c r="AP122" i="1"/>
  <c r="AS116" i="1" l="1"/>
  <c r="AS302" i="1"/>
  <c r="AS301" i="1"/>
  <c r="AK365" i="1"/>
  <c r="AK367" i="1"/>
  <c r="AK374" i="1"/>
  <c r="AI126" i="1"/>
  <c r="AI128" i="1"/>
  <c r="AS272" i="1"/>
  <c r="AS271" i="1"/>
  <c r="AR102" i="1"/>
  <c r="AQ262" i="1"/>
  <c r="AQ222" i="1"/>
  <c r="AQ225" i="1" s="1"/>
  <c r="AS277" i="1"/>
  <c r="AS276" i="1"/>
  <c r="AF226" i="1"/>
  <c r="AF346" i="1" s="1"/>
  <c r="AF363" i="1" s="1"/>
  <c r="AF384" i="1" s="1"/>
  <c r="AF387" i="1" s="1"/>
  <c r="AF389" i="1" s="1"/>
  <c r="AG215" i="1"/>
  <c r="AR119" i="1"/>
  <c r="AR122" i="1" s="1"/>
  <c r="AQ159" i="1"/>
  <c r="AQ175" i="1" s="1"/>
  <c r="AJ126" i="1" l="1"/>
  <c r="AJ128" i="1"/>
  <c r="AS102" i="1"/>
  <c r="AR262" i="1"/>
  <c r="AR222" i="1"/>
  <c r="AR225" i="1" s="1"/>
  <c r="AL365" i="1"/>
  <c r="AL367" i="1"/>
  <c r="AL374" i="1"/>
  <c r="AS119" i="1"/>
  <c r="AS159" i="1" s="1"/>
  <c r="AS175" i="1" s="1"/>
  <c r="AR159" i="1"/>
  <c r="AR175" i="1" s="1"/>
  <c r="AG226" i="1"/>
  <c r="AG346" i="1" s="1"/>
  <c r="AG363" i="1" s="1"/>
  <c r="AG384" i="1" s="1"/>
  <c r="AG387" i="1" s="1"/>
  <c r="AG389" i="1" s="1"/>
  <c r="AH215" i="1"/>
  <c r="AK126" i="1" l="1"/>
  <c r="AK128" i="1"/>
  <c r="AM365" i="1"/>
  <c r="AM367" i="1"/>
  <c r="AH226" i="1"/>
  <c r="AH346" i="1" s="1"/>
  <c r="AH363" i="1" s="1"/>
  <c r="AH384" i="1" s="1"/>
  <c r="AH387" i="1" s="1"/>
  <c r="AH389" i="1" s="1"/>
  <c r="AI215" i="1"/>
  <c r="AS262" i="1"/>
  <c r="AS222" i="1"/>
  <c r="AS225" i="1" s="1"/>
  <c r="AS122" i="1"/>
  <c r="AJ215" i="1" l="1"/>
  <c r="AI226" i="1"/>
  <c r="AI346" i="1" s="1"/>
  <c r="AI363" i="1" s="1"/>
  <c r="AI384" i="1" s="1"/>
  <c r="AI387" i="1" s="1"/>
  <c r="AI389" i="1" s="1"/>
  <c r="AN365" i="1"/>
  <c r="AN367" i="1"/>
  <c r="AN374" i="1"/>
  <c r="AL126" i="1"/>
  <c r="AL128" i="1"/>
  <c r="AM126" i="1" l="1"/>
  <c r="AM128" i="1"/>
  <c r="AO365" i="1"/>
  <c r="AO367" i="1"/>
  <c r="AO374" i="1"/>
  <c r="AK215" i="1"/>
  <c r="AJ226" i="1"/>
  <c r="AJ346" i="1" s="1"/>
  <c r="AJ363" i="1" s="1"/>
  <c r="AJ384" i="1" s="1"/>
  <c r="AJ387" i="1" s="1"/>
  <c r="AJ389" i="1" s="1"/>
  <c r="AP365" i="1" l="1"/>
  <c r="AP367" i="1"/>
  <c r="AP374" i="1"/>
  <c r="AK226" i="1"/>
  <c r="AK346" i="1" s="1"/>
  <c r="AK363" i="1" s="1"/>
  <c r="AK384" i="1" s="1"/>
  <c r="AK387" i="1" s="1"/>
  <c r="AK389" i="1" s="1"/>
  <c r="AL215" i="1"/>
  <c r="AN126" i="1"/>
  <c r="AN128" i="1"/>
  <c r="AO126" i="1" l="1"/>
  <c r="AO128" i="1"/>
  <c r="AL226" i="1"/>
  <c r="AL346" i="1" s="1"/>
  <c r="AL363" i="1" s="1"/>
  <c r="AL384" i="1" s="1"/>
  <c r="AL387" i="1" s="1"/>
  <c r="AL389" i="1" s="1"/>
  <c r="AM215" i="1"/>
  <c r="AQ365" i="1"/>
  <c r="AQ367" i="1"/>
  <c r="AQ374" i="1"/>
  <c r="AR365" i="1" l="1"/>
  <c r="AR374" i="1"/>
  <c r="AR367" i="1"/>
  <c r="AM226" i="1"/>
  <c r="AM346" i="1" s="1"/>
  <c r="AM363" i="1" s="1"/>
  <c r="AM384" i="1" s="1"/>
  <c r="AM387" i="1" s="1"/>
  <c r="AM389" i="1" s="1"/>
  <c r="AN215" i="1"/>
  <c r="AP126" i="1"/>
  <c r="AP128" i="1"/>
  <c r="AO215" i="1" l="1"/>
  <c r="AN226" i="1"/>
  <c r="AN346" i="1" s="1"/>
  <c r="AN363" i="1" s="1"/>
  <c r="AN384" i="1" s="1"/>
  <c r="AN387" i="1" s="1"/>
  <c r="AN389" i="1" s="1"/>
  <c r="AQ126" i="1"/>
  <c r="AQ128" i="1"/>
  <c r="AS365" i="1"/>
  <c r="AS374" i="1"/>
  <c r="AS367" i="1"/>
  <c r="AR126" i="1" l="1"/>
  <c r="AR128" i="1"/>
  <c r="AP215" i="1"/>
  <c r="AO226" i="1"/>
  <c r="AO346" i="1" s="1"/>
  <c r="AO363" i="1" s="1"/>
  <c r="AO384" i="1" s="1"/>
  <c r="AO387" i="1" s="1"/>
  <c r="AO389" i="1" s="1"/>
  <c r="AP226" i="1" l="1"/>
  <c r="AP346" i="1" s="1"/>
  <c r="AP363" i="1" s="1"/>
  <c r="AP384" i="1" s="1"/>
  <c r="AP387" i="1" s="1"/>
  <c r="AP389" i="1" s="1"/>
  <c r="AQ215" i="1"/>
  <c r="AS126" i="1"/>
  <c r="AS128" i="1"/>
  <c r="AR215" i="1" l="1"/>
  <c r="AQ226" i="1"/>
  <c r="AQ346" i="1" s="1"/>
  <c r="AQ363" i="1" s="1"/>
  <c r="AQ384" i="1" s="1"/>
  <c r="AQ387" i="1" s="1"/>
  <c r="AQ389" i="1" s="1"/>
  <c r="AS215" i="1" l="1"/>
  <c r="AS226" i="1" s="1"/>
  <c r="AS346" i="1" s="1"/>
  <c r="AS363" i="1" s="1"/>
  <c r="AS384" i="1" s="1"/>
  <c r="AS387" i="1" s="1"/>
  <c r="AS389" i="1" s="1"/>
  <c r="AR226" i="1"/>
  <c r="AR346" i="1" s="1"/>
  <c r="AR363" i="1" s="1"/>
  <c r="AR384" i="1" s="1"/>
  <c r="AR387" i="1" s="1"/>
  <c r="AR38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tc={342B6FBE-17FA-42C0-ABBC-B7B6015AF4A2}</author>
    <author>tc={7C3444A3-164D-4EE8-9AB9-DE74A4A8EDA6}</author>
    <author>tc={6F0EA898-6203-4291-8C88-B8E4EDB0E7F7}</author>
    <author>tc={500A3F3C-0D3E-45ED-8201-944F62A6D24C}</author>
  </authors>
  <commentList>
    <comment ref="C11" authorId="0" shapeId="0" xr:uid="{342B6FBE-17FA-42C0-ABBC-B7B6015AF4A2}">
      <text>
        <t>[Threaded comment]
Your version of Excel allows you to read this threaded comment; however, any edits to it will get removed if the file is opened in a newer version of Excel. Learn more: https://go.microsoft.com/fwlink/?linkid=870924
Comment:
    use for RPS</t>
      </text>
    </comment>
    <comment ref="C159" authorId="1" shapeId="0" xr:uid="{7C3444A3-164D-4EE8-9AB9-DE74A4A8EDA6}">
      <text>
        <t>[Threaded comment]
Your version of Excel allows you to read this threaded comment; however, any edits to it will get removed if the file is opened in a newer version of Excel. Learn more: https://go.microsoft.com/fwlink/?linkid=870924
Comment:
    excluded BTM storage (modeled on resource side).</t>
      </text>
    </comment>
    <comment ref="C174" authorId="2" shapeId="0" xr:uid="{6F0EA898-6203-4291-8C88-B8E4EDB0E7F7}">
      <text>
        <t>[Threaded comment]
Your version of Excel allows you to read this threaded comment; however, any edits to it will get removed if the file is opened in a newer version of Excel. Learn more: https://go.microsoft.com/fwlink/?linkid=870924
Comment:
    Should be "+ TOU"?</t>
      </text>
    </comment>
    <comment ref="C321" authorId="3" shapeId="0" xr:uid="{500A3F3C-0D3E-45ED-8201-944F62A6D24C}">
      <text>
        <t>[Threaded comment]
Your version of Excel allows you to read this threaded comment; however, any edits to it will get removed if the file is opened in a newer version of Excel. Learn more: https://go.microsoft.com/fwlink/?linkid=870924
Comment:
    From 2019 RSP</t>
      </text>
    </comment>
  </commentList>
</comments>
</file>

<file path=xl/sharedStrings.xml><?xml version="1.0" encoding="utf-8"?>
<sst xmlns="http://schemas.openxmlformats.org/spreadsheetml/2006/main" count="558" uniqueCount="195">
  <si>
    <t>Load Assumptions</t>
  </si>
  <si>
    <t>T&amp;D losses</t>
  </si>
  <si>
    <t>CAISO share of statewide load</t>
  </si>
  <si>
    <t>CAISO Sales Forecast Buildup</t>
  </si>
  <si>
    <t>Values represent demand at customer meter</t>
  </si>
  <si>
    <t>Baseline Consumption (GWh)</t>
  </si>
  <si>
    <t>Method</t>
  </si>
  <si>
    <t>Last Year</t>
  </si>
  <si>
    <t>Period</t>
  </si>
  <si>
    <t>CEC 2019 IEPR - Mid Demand</t>
  </si>
  <si>
    <t>CAISO</t>
  </si>
  <si>
    <t>CEC Pathways Baseload</t>
  </si>
  <si>
    <t>Active: CEC 2019 IEPR - Mid Demand</t>
  </si>
  <si>
    <t>Electric Vehicles (GWh)</t>
  </si>
  <si>
    <t>Light-Duty EVs</t>
  </si>
  <si>
    <t>CEC Pathways High Biofuels</t>
  </si>
  <si>
    <t>Electric Buses</t>
  </si>
  <si>
    <t>Other Medium/Heavy-Duty EVs</t>
  </si>
  <si>
    <t>Total Electric Vehicles</t>
  </si>
  <si>
    <t>Other Transport Electrification (GWh)</t>
  </si>
  <si>
    <t>Building Electrification (GWh)</t>
  </si>
  <si>
    <t>Residential Space Heating</t>
  </si>
  <si>
    <t>None Through 2030</t>
  </si>
  <si>
    <t>Active: None Through 2030</t>
  </si>
  <si>
    <t>Residential Water Heating</t>
  </si>
  <si>
    <t>Residential Cooking</t>
  </si>
  <si>
    <t>Residential Clothes Drying</t>
  </si>
  <si>
    <t>Commercial Space Heating</t>
  </si>
  <si>
    <t>Commercial Water Heating</t>
  </si>
  <si>
    <t>Commercial Cooking</t>
  </si>
  <si>
    <t>Total Building Electrification</t>
  </si>
  <si>
    <t>Hydrogen Production (GWh)</t>
  </si>
  <si>
    <t>No Hydrogen</t>
  </si>
  <si>
    <t>CEC Pathways High Electrification</t>
  </si>
  <si>
    <t>CEC Pathways High Hydrogen</t>
  </si>
  <si>
    <t>Active: No Hydrogen</t>
  </si>
  <si>
    <t>Energy Efficiency (GWh)</t>
  </si>
  <si>
    <t>CEC 2019 IEPR - Mid Mid AAEE</t>
  </si>
  <si>
    <t>Linear interpolation 2030-2050</t>
  </si>
  <si>
    <t>No New DER</t>
  </si>
  <si>
    <t>Active: No New DER</t>
  </si>
  <si>
    <t>Baseline Load Net of EE (GWh)</t>
  </si>
  <si>
    <t>Behind-the-Meter PV (GWh)</t>
  </si>
  <si>
    <t>Commited BTM PV (AAPV embedded)</t>
  </si>
  <si>
    <t>CEC 2019 IEPR - Mid PV + Mid-Mid AAPV</t>
  </si>
  <si>
    <t>Linear</t>
  </si>
  <si>
    <t>CEC 2019 IEPR - Mid PV Baseline</t>
  </si>
  <si>
    <t xml:space="preserve"> -   </t>
  </si>
  <si>
    <t>From the 2018 Adjustment Spreadsheet</t>
  </si>
  <si>
    <t>CEC 2018 IEPR - Mid-Mid AAPV</t>
  </si>
  <si>
    <t>AAPV is for PV adoptions due to 2019 Title 24 regulations. Use the 2018 forecast here because CEC mentions "AAPV assumptions same as 2017 &amp;2018 AAPV forecast". https://www.energy.ca.gov/sites/default/files/2019-12/1c_S.%20Konala_CED%202019%20Prelim_BTM%20PV%20Forecast_ada.pdf</t>
  </si>
  <si>
    <t>Behind-the-Meter CHP (GWh)</t>
  </si>
  <si>
    <t>Non-PV Non-CHP Self Generation (Includes Storage Losses) (GWh)</t>
  </si>
  <si>
    <t>Non-PV Non-CHP Self Generation</t>
  </si>
  <si>
    <t>Storage Losses</t>
  </si>
  <si>
    <t>Non-PV Non-CHP Self Generation (Includes Storage Losses)</t>
  </si>
  <si>
    <t>TOU Effects (GWh)</t>
  </si>
  <si>
    <t>None</t>
  </si>
  <si>
    <t>CEC 2019 IEPR</t>
  </si>
  <si>
    <t>Flat</t>
  </si>
  <si>
    <t>Active: CEC 2019 IEPR</t>
  </si>
  <si>
    <t>CA Retail Sales (GWh)</t>
  </si>
  <si>
    <t>+ Electric Vehicles (Light Duty)</t>
  </si>
  <si>
    <t>+ Electric Vehicles (Buses)</t>
  </si>
  <si>
    <t>+ Electric Vehicles (Other Medium/Heavy Duty)</t>
  </si>
  <si>
    <t>+ Building Electrification (Residential Space Heating)</t>
  </si>
  <si>
    <t>+ Building Electrification (Residential Water Heating)</t>
  </si>
  <si>
    <t>+ Building Electrification (Residential Cooking)</t>
  </si>
  <si>
    <t>+ Building Electrification (Residential Clothes Drying)</t>
  </si>
  <si>
    <t>+ Building Electrification (Commercial Space Heating)</t>
  </si>
  <si>
    <t>+ Building Electrification (Commercial Water Heating)</t>
  </si>
  <si>
    <t>+ Building Electrification (Commercial Cooking)</t>
  </si>
  <si>
    <t>= Total Managed Retail Sales</t>
  </si>
  <si>
    <t>Pumping Loads (included in retail sales; GWh)</t>
  </si>
  <si>
    <t>Active</t>
  </si>
  <si>
    <t>CA Net Energy for Load (grossed up for T&amp;D Losses)</t>
  </si>
  <si>
    <t>Values represent demand at the utility-scale generator busbar</t>
  </si>
  <si>
    <t>Loads by contributors with known shape - grossed up for T&amp;D losses (GWh)</t>
  </si>
  <si>
    <t>Load without BTM PV, EV, other TE, Hydrogen, EE, BE and TOU</t>
  </si>
  <si>
    <t>+ Other Transport Electrification</t>
  </si>
  <si>
    <t xml:space="preserve"> + Hydrogen Production</t>
  </si>
  <si>
    <t xml:space="preserve"> - Energy Efficiency</t>
  </si>
  <si>
    <t xml:space="preserve"> - Behind-the-Meter PV</t>
  </si>
  <si>
    <t>- TOU Effects</t>
  </si>
  <si>
    <t>= Total Managed Net Energy for Load (GWh)</t>
  </si>
  <si>
    <t>BTM PV and BTM Storage Capacity from CEC 2019 IEPR</t>
  </si>
  <si>
    <t xml:space="preserve">BTM PV Capacity (MW) </t>
  </si>
  <si>
    <t>Resolve Resource Name</t>
  </si>
  <si>
    <t>Customer_PV</t>
  </si>
  <si>
    <t>BTM Storage (MW)</t>
  </si>
  <si>
    <t>CEC 2019 IEPR - Mid Mid Storage</t>
  </si>
  <si>
    <t>CAISO_BTM_Li_Battery</t>
  </si>
  <si>
    <t>CAISO Peak Load Buildup</t>
  </si>
  <si>
    <t>Mid Peak Load Values Calculated Using CEC 2019 IEPR Hourly Load Shapes (MW)</t>
  </si>
  <si>
    <t>CAISO Consumption Peak: Mid Load Baseline - For information only</t>
  </si>
  <si>
    <t>+ Other Electrification: Mid (included in hourly consumption load)</t>
  </si>
  <si>
    <t>Peak load impacts of Other Electrification, non-PV Self Generation, VEA, pumping, IOU, climate change, and EV are embedded in the CEC IEPR's hourly consumption load shapes and are thereby included in the CAISO consumption peak values above.
Peak load impacts for individual load modifiers are not calculated because interactive effects between hourly shapes and the timing of peak demand result in load modifier peak impacts that are interdependent and non-linear.</t>
  </si>
  <si>
    <t>- Non-PV Self Generation (BTM CHP etc.; included in hourly consumption load)</t>
  </si>
  <si>
    <t>+ Load from VEA</t>
  </si>
  <si>
    <t>+ Load from Pumping</t>
  </si>
  <si>
    <t>+ Time-Of-Use: Mid (can increase or decrease hourly demand)</t>
  </si>
  <si>
    <t>+ Climate Change Impacts: Mid (can increase or decrease hourly demand)</t>
  </si>
  <si>
    <t>+ Electric Vehicles (LDV, MDV, HDV, buses): Mid</t>
  </si>
  <si>
    <t xml:space="preserve">
The peak load impacts of load modifiers on these rows are included by adding or subtracting an hourly shape for each component to the CAISO consumption hourly shape. The result is shown in the CAISO Managed Net Peak row below.</t>
  </si>
  <si>
    <t>- Additional Acheivable Energy Efficiency: Mid-Mid</t>
  </si>
  <si>
    <t>- Committed and Additional Achievable BTM PV: Mid</t>
  </si>
  <si>
    <t>- Residential and Non-Residential BTM Storage: Mid-Mid</t>
  </si>
  <si>
    <t>CAISO Managed Net Mid Peak through 2030, excluding LMDR</t>
  </si>
  <si>
    <t>'Load-Modifying Demand Response:</t>
  </si>
  <si>
    <t>CAISO Managed Net Mid Peak through 2030</t>
  </si>
  <si>
    <t>Mid Peak Load Extrapolation (MW, incremental to 2030)</t>
  </si>
  <si>
    <t>Electric Vehicles (Buses)</t>
  </si>
  <si>
    <t>Electric Vehicles (Other Medium/Heavy Duty)</t>
  </si>
  <si>
    <t>Other Transport Electrification</t>
  </si>
  <si>
    <t>BTM Storage</t>
  </si>
  <si>
    <t>Load-Modifying Demand Response (Flat post 2030)</t>
  </si>
  <si>
    <t>Post-2030 Net Mid Peak, incremental to 2030 Net Mid Peak</t>
  </si>
  <si>
    <t>CAISO Managed Net Mid Peak, all years (MW)</t>
  </si>
  <si>
    <t>Peak Load Difference From Mid (MW)</t>
  </si>
  <si>
    <t>Baseline Consumption</t>
  </si>
  <si>
    <t>Electric Vehicles (Light Duty)</t>
  </si>
  <si>
    <t>Energy Efficiency</t>
  </si>
  <si>
    <t>BTM PV</t>
  </si>
  <si>
    <t>Building Electrification (Residential Space Heating)</t>
  </si>
  <si>
    <t>Building Electrification (Residential Water Heating)</t>
  </si>
  <si>
    <t>Building Electrification (Residential Cooking)</t>
  </si>
  <si>
    <t>Building Electrification (Residential Clothes Drying)</t>
  </si>
  <si>
    <t>Building Electrification (Commercial Space Heating)</t>
  </si>
  <si>
    <t>Building Electrification (Commercial Water Heating)</t>
  </si>
  <si>
    <t>Building Electrification (Commercial Cooking)</t>
  </si>
  <si>
    <t xml:space="preserve">Peak load increase per unit of demand (MW / GWh unless noted) </t>
  </si>
  <si>
    <t>E3 RESHAPE-EV Load Shape Tool</t>
  </si>
  <si>
    <t>E3 RESHAPE</t>
  </si>
  <si>
    <t>2019 CEC IOU Load Shapes Study</t>
  </si>
  <si>
    <t>Hydrogen Production (MW)</t>
  </si>
  <si>
    <t>Scenario-Specific Managed Net Peak (MW)</t>
  </si>
  <si>
    <t>Hydrogen Production</t>
  </si>
  <si>
    <t>CAISO Managed Net Peak, Scenario Specific</t>
  </si>
  <si>
    <t>Capacity Contribution of Behind The Meter Resources Modeled as Supply-Side in RESOLVE</t>
  </si>
  <si>
    <t>BTM PV (MW peak reduction)</t>
  </si>
  <si>
    <t>Use the relative ratio of installed capacity because there is no split of peak reduction in the 2018 Adjustment Spreadsheet</t>
  </si>
  <si>
    <t>BTM Storage (MW peak reduction)</t>
  </si>
  <si>
    <t>Total BTM capacity contribution modeled as supply-side in RESOLVE (MW peak reduction)</t>
  </si>
  <si>
    <t>Planning Reserve Margin (%)</t>
  </si>
  <si>
    <t>Reduction in Planning Reserve from demand-side capacity contribution (MW)</t>
  </si>
  <si>
    <t>Peak Demand RESOLVE Input - Moves peak contribtuion of BTM PV and Storage to the supply side</t>
  </si>
  <si>
    <t>= RESOLVE Pre-adjustment peak demand for battery ELCC tranches calculation (MW)</t>
  </si>
  <si>
    <t>+ Additional increase in PRM constraint for reliability calibration (MW)</t>
  </si>
  <si>
    <t>= RESOLVE Peak Demand for PRM (BTM PV and BTM Storage are modeled on supply side)</t>
  </si>
  <si>
    <t>Total Net Energy for Load by Resolve Zone</t>
  </si>
  <si>
    <t>Net Energy for Load - grossed up for T&amp;D losses (GWh)</t>
  </si>
  <si>
    <t>NW</t>
  </si>
  <si>
    <t>SW</t>
  </si>
  <si>
    <t>LDWP</t>
  </si>
  <si>
    <t>CAGR</t>
  </si>
  <si>
    <t>IID</t>
  </si>
  <si>
    <t>BANC</t>
  </si>
  <si>
    <t>Conventional Demand Response</t>
  </si>
  <si>
    <t>Existing DR Forecast</t>
  </si>
  <si>
    <t>NoNewDER</t>
  </si>
  <si>
    <t>Max Annual Dispatch (MWh)</t>
  </si>
  <si>
    <t>Utility</t>
  </si>
  <si>
    <t>Loss Factor</t>
  </si>
  <si>
    <t>PGE</t>
  </si>
  <si>
    <t>SCE</t>
  </si>
  <si>
    <t>SDGE</t>
  </si>
  <si>
    <t>Baseline DR 1-in-2 Peak Load Impact (MW)</t>
  </si>
  <si>
    <t>Mid</t>
  </si>
  <si>
    <t>PG&amp;E</t>
  </si>
  <si>
    <t>Total</t>
  </si>
  <si>
    <t>Low</t>
  </si>
  <si>
    <t>Non-Spin (MW)</t>
  </si>
  <si>
    <t>Impact at Generator Level (grossed up for losses)</t>
  </si>
  <si>
    <t>Total (MW)</t>
  </si>
  <si>
    <t>Candidate Shed DR Supply Curve</t>
  </si>
  <si>
    <t>Cost ($/kW-yr)</t>
  </si>
  <si>
    <t>CAISO_Shed_DR_Tranche1</t>
  </si>
  <si>
    <t>CAISO_Shed_DR_Tranche2</t>
  </si>
  <si>
    <t>CAISO_Shed_DR_Tranche3</t>
  </si>
  <si>
    <t>CAISO_Shed_DR_Tranche4</t>
  </si>
  <si>
    <t>CAISO_Shed_DR_Tranche5</t>
  </si>
  <si>
    <t>CAISO_Shed_DR_Tranche6</t>
  </si>
  <si>
    <t>CAISO_Shed_DR_Tranche7</t>
  </si>
  <si>
    <t>CAISO_Shed_DR_Tranche8</t>
  </si>
  <si>
    <t>Total Resource Potential - Includes Baseline and Candidate (MW)</t>
  </si>
  <si>
    <t>Baseline Resource - subtracts from Total Resource Potential (MW)</t>
  </si>
  <si>
    <t>Candidate Resource Potential (MW)</t>
  </si>
  <si>
    <t>Minimum New Build (MW) - User Specified</t>
  </si>
  <si>
    <t>Maximum New Build - Adjusted for User Specified Build and Baseline (MW)</t>
  </si>
  <si>
    <t>CEC 2019 IEPR - BTM Storage installed capacity</t>
  </si>
  <si>
    <t>Load Modifying Demand Response (MW)</t>
  </si>
  <si>
    <t>Shed DR (MW)</t>
  </si>
  <si>
    <t>CEC 2019 IEPR - Mid PV Baseline + Mid-Mid AAPV</t>
  </si>
  <si>
    <t xml:space="preserve">  Load-Modifying Demand Response: Mid Mid AAEE</t>
  </si>
  <si>
    <t xml:space="preserve">      Mid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</si>
</sst>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_(* #,##0.000_);_(* \(#,##0.000\);_(* &quot;-&quot;??_);_(@_)"/>
  </numFmts>
  <fonts count="35" x14ac:knownFonts="1">
    <font>
      <sz val="10"/>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20"/>
      <color theme="1"/>
      <name val="Calibri"/>
      <family val="2"/>
      <scheme val="minor"/>
    </font>
    <font>
      <b/>
      <sz val="10"/>
      <color theme="1"/>
      <name val="Calibri"/>
      <family val="2"/>
      <scheme val="minor"/>
    </font>
    <font>
      <sz val="10"/>
      <color theme="1"/>
      <name val="Calibri"/>
      <family val="2"/>
      <scheme val="minor"/>
    </font>
    <font>
      <sz val="10"/>
      <color rgb="FF000000"/>
      <name val="Calibri"/>
      <family val="2"/>
    </font>
    <font>
      <sz val="10"/>
      <color rgb="FFFF0000"/>
      <name val="Calibri"/>
      <family val="2"/>
      <scheme val="minor"/>
    </font>
    <font>
      <b/>
      <i/>
      <sz val="10"/>
      <color theme="0"/>
      <name val="Calibri"/>
      <family val="2"/>
      <scheme val="minor"/>
    </font>
    <font>
      <b/>
      <i/>
      <sz val="11"/>
      <color theme="0"/>
      <name val="Calibri"/>
      <family val="2"/>
      <scheme val="minor"/>
    </font>
    <font>
      <b/>
      <sz val="10"/>
      <color theme="0"/>
      <name val="Calibri"/>
      <family val="2"/>
      <scheme val="minor"/>
    </font>
    <font>
      <sz val="10"/>
      <name val="Calibri"/>
      <family val="2"/>
      <scheme val="minor"/>
    </font>
    <font>
      <sz val="10"/>
      <name val="Calibri"/>
      <family val="2"/>
    </font>
    <font>
      <i/>
      <sz val="10"/>
      <name val="Calibri"/>
      <family val="2"/>
      <scheme val="minor"/>
    </font>
    <font>
      <sz val="11"/>
      <name val="Calibri"/>
      <family val="2"/>
      <scheme val="minor"/>
    </font>
    <font>
      <sz val="10"/>
      <color rgb="FF00B050"/>
      <name val="Calibri"/>
      <family val="2"/>
      <scheme val="minor"/>
    </font>
    <font>
      <i/>
      <sz val="10"/>
      <color theme="1"/>
      <name val="Calibri"/>
      <family val="2"/>
      <scheme val="minor"/>
    </font>
    <font>
      <b/>
      <i/>
      <sz val="10"/>
      <name val="Calibri"/>
      <family val="2"/>
    </font>
    <font>
      <b/>
      <sz val="10"/>
      <name val="Calibri"/>
      <family val="2"/>
      <scheme val="minor"/>
    </font>
    <font>
      <b/>
      <sz val="10"/>
      <name val="Calibri"/>
      <family val="2"/>
    </font>
    <font>
      <sz val="10"/>
      <color theme="0" tint="-0.34998626667073579"/>
      <name val="Calibri"/>
      <family val="2"/>
    </font>
    <font>
      <b/>
      <sz val="10"/>
      <color rgb="FF000000"/>
      <name val="Calibri"/>
      <family val="2"/>
    </font>
    <font>
      <b/>
      <u/>
      <sz val="10"/>
      <color theme="1"/>
      <name val="Calibri"/>
      <family val="2"/>
      <scheme val="minor"/>
    </font>
    <font>
      <sz val="10"/>
      <color theme="0" tint="-0.34998626667073579"/>
      <name val="Calibri"/>
      <family val="2"/>
      <scheme val="minor"/>
    </font>
    <font>
      <i/>
      <sz val="10"/>
      <color theme="0" tint="-0.34998626667073579"/>
      <name val="Calibri"/>
      <family val="2"/>
      <scheme val="minor"/>
    </font>
    <font>
      <b/>
      <sz val="10"/>
      <color theme="0" tint="-0.249977111117893"/>
      <name val="Calibri"/>
      <family val="2"/>
      <scheme val="minor"/>
    </font>
    <font>
      <b/>
      <sz val="11"/>
      <name val="Calibri"/>
      <family val="2"/>
      <scheme val="minor"/>
    </font>
    <font>
      <sz val="10"/>
      <color rgb="FFC00000"/>
      <name val="Calibri"/>
      <family val="2"/>
      <scheme val="minor"/>
    </font>
    <font>
      <b/>
      <sz val="24"/>
      <color rgb="FF034E6E"/>
      <name val="Calibri"/>
      <family val="2"/>
      <scheme val="minor"/>
    </font>
    <font>
      <b/>
      <sz val="16"/>
      <color theme="1"/>
      <name val="Calibri"/>
      <family val="2"/>
      <scheme val="minor"/>
    </font>
    <font>
      <sz val="11"/>
      <color rgb="FF000000"/>
      <name val="Calibri"/>
      <family val="2"/>
      <scheme val="minor"/>
    </font>
    <font>
      <b/>
      <sz val="10"/>
      <color rgb="FFFFFFFF"/>
      <name val="Calibri"/>
      <family val="2"/>
      <scheme val="minor"/>
    </font>
  </fonts>
  <fills count="21">
    <fill>
      <patternFill patternType="none"/>
    </fill>
    <fill>
      <patternFill patternType="gray125"/>
    </fill>
    <fill>
      <patternFill patternType="solid">
        <fgColor rgb="FFFFFFCC"/>
        <bgColor rgb="FF000000"/>
      </patternFill>
    </fill>
    <fill>
      <patternFill patternType="solid">
        <fgColor theme="0"/>
        <bgColor indexed="64"/>
      </patternFill>
    </fill>
    <fill>
      <patternFill patternType="solid">
        <fgColor theme="4"/>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99FFCC"/>
        <bgColor indexed="64"/>
      </patternFill>
    </fill>
    <fill>
      <patternFill patternType="solid">
        <fgColor theme="8" tint="0.79998168889431442"/>
        <bgColor rgb="FF000000"/>
      </patternFill>
    </fill>
    <fill>
      <patternFill patternType="solid">
        <fgColor theme="9" tint="0.79998168889431442"/>
        <bgColor indexed="64"/>
      </patternFill>
    </fill>
    <fill>
      <patternFill patternType="solid">
        <fgColor theme="9" tint="0.79998168889431442"/>
        <bgColor rgb="FF000000"/>
      </patternFill>
    </fill>
    <fill>
      <patternFill patternType="solid">
        <fgColor theme="0" tint="-4.9989318521683403E-2"/>
        <bgColor rgb="FF000000"/>
      </patternFill>
    </fill>
    <fill>
      <patternFill patternType="solid">
        <fgColor theme="7" tint="0.79998168889431442"/>
        <bgColor indexed="64"/>
      </patternFill>
    </fill>
    <fill>
      <patternFill patternType="solid">
        <fgColor theme="3" tint="0.79998168889431442"/>
        <bgColor indexed="64"/>
      </patternFill>
    </fill>
    <fill>
      <patternFill patternType="solid">
        <fgColor rgb="FF005070"/>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rgb="FFB9C1F9"/>
        <bgColor rgb="FF000000"/>
      </patternFill>
    </fill>
    <fill>
      <patternFill patternType="solid">
        <fgColor rgb="FF034E6E"/>
        <bgColor rgb="FF000000"/>
      </patternFill>
    </fill>
  </fills>
  <borders count="13">
    <border>
      <left/>
      <right/>
      <top/>
      <bottom/>
      <diagonal/>
    </border>
    <border>
      <left/>
      <right/>
      <top/>
      <bottom style="thin">
        <color indexed="64"/>
      </bottom>
      <diagonal/>
    </border>
    <border>
      <left/>
      <right/>
      <top style="thin">
        <color indexed="64"/>
      </top>
      <bottom/>
      <diagonal/>
    </border>
    <border>
      <left/>
      <right/>
      <top/>
      <bottom style="medium">
        <color rgb="FF034E6E"/>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top/>
      <bottom style="thin">
        <color theme="0" tint="-0.499984740745262"/>
      </bottom>
      <diagonal/>
    </border>
    <border>
      <left/>
      <right/>
      <top/>
      <bottom style="medium">
        <color indexed="64"/>
      </bottom>
      <diagonal/>
    </border>
    <border>
      <left style="thin">
        <color theme="0" tint="-0.499984740745262"/>
      </left>
      <right/>
      <top style="thin">
        <color theme="0" tint="-0.499984740745262"/>
      </top>
      <bottom style="thin">
        <color theme="0" tint="-0.499984740745262"/>
      </bottom>
      <diagonal/>
    </border>
  </borders>
  <cellStyleXfs count="13">
    <xf numFmtId="0" fontId="0" fillId="3" borderId="0" applyNumberFormat="0" applyFont="0" applyBorder="0" applyAlignment="0" applyProtection="0"/>
    <xf numFmtId="9" fontId="8" fillId="0" borderId="0" applyFont="0" applyFill="0" applyBorder="0" applyAlignment="0" applyProtection="0"/>
    <xf numFmtId="0" fontId="2" fillId="0" borderId="0"/>
    <xf numFmtId="43" fontId="2" fillId="0" borderId="0" applyFont="0" applyFill="0" applyBorder="0" applyAlignment="0" applyProtection="0"/>
    <xf numFmtId="43" fontId="8" fillId="0" borderId="0" applyFont="0" applyFill="0" applyBorder="0" applyAlignment="0" applyProtection="0"/>
    <xf numFmtId="0" fontId="31" fillId="0" borderId="3"/>
    <xf numFmtId="0" fontId="8" fillId="15" borderId="4">
      <alignment horizontal="left"/>
    </xf>
    <xf numFmtId="0" fontId="8" fillId="5" borderId="4" applyProtection="0">
      <alignment horizontal="center"/>
    </xf>
    <xf numFmtId="0" fontId="32" fillId="0" borderId="11"/>
    <xf numFmtId="43" fontId="1" fillId="0" borderId="0" applyFont="0" applyFill="0" applyBorder="0" applyAlignment="0" applyProtection="0"/>
    <xf numFmtId="0" fontId="3" fillId="4" borderId="12" applyNumberFormat="0" applyBorder="0">
      <alignment horizontal="center" vertical="center" wrapText="1"/>
    </xf>
    <xf numFmtId="0" fontId="19" fillId="14" borderId="4" applyNumberFormat="0">
      <alignment horizontal="left" vertical="center"/>
    </xf>
    <xf numFmtId="43" fontId="8" fillId="0" borderId="0" applyFont="0" applyFill="0" applyBorder="0" applyAlignment="0" applyProtection="0"/>
  </cellStyleXfs>
  <cellXfs count="203">
    <xf numFmtId="0" fontId="0" fillId="3" borderId="0" xfId="0"/>
    <xf numFmtId="0" fontId="6" fillId="0" borderId="0" xfId="2" applyFont="1"/>
    <xf numFmtId="0" fontId="2" fillId="0" borderId="0" xfId="2"/>
    <xf numFmtId="0" fontId="7" fillId="0" borderId="0" xfId="2" applyFont="1"/>
    <xf numFmtId="0" fontId="8" fillId="0" borderId="0" xfId="2" applyFont="1"/>
    <xf numFmtId="164" fontId="8" fillId="0" borderId="0" xfId="2" applyNumberFormat="1" applyFont="1"/>
    <xf numFmtId="43" fontId="8" fillId="0" borderId="0" xfId="2" applyNumberFormat="1" applyFont="1"/>
    <xf numFmtId="0" fontId="7" fillId="0" borderId="0" xfId="2" applyFont="1" applyAlignment="1">
      <alignment horizontal="right"/>
    </xf>
    <xf numFmtId="10" fontId="9" fillId="2" borderId="0" xfId="1" applyNumberFormat="1" applyFont="1" applyFill="1" applyAlignment="1">
      <alignment horizontal="center"/>
    </xf>
    <xf numFmtId="0" fontId="10" fillId="0" borderId="0" xfId="2" applyFont="1"/>
    <xf numFmtId="0" fontId="7" fillId="3" borderId="0" xfId="2" applyFont="1" applyFill="1" applyAlignment="1">
      <alignment horizontal="right"/>
    </xf>
    <xf numFmtId="9" fontId="9" fillId="2" borderId="0" xfId="1" applyFont="1" applyFill="1" applyAlignment="1">
      <alignment horizontal="center"/>
    </xf>
    <xf numFmtId="0" fontId="3" fillId="4" borderId="0" xfId="2" applyFont="1" applyFill="1" applyAlignment="1">
      <alignment horizontal="left"/>
    </xf>
    <xf numFmtId="0" fontId="11" fillId="4" borderId="0" xfId="2" applyFont="1" applyFill="1" applyAlignment="1">
      <alignment horizontal="left"/>
    </xf>
    <xf numFmtId="0" fontId="3" fillId="4" borderId="0" xfId="2" applyFont="1" applyFill="1"/>
    <xf numFmtId="0" fontId="12" fillId="4" borderId="0" xfId="2" applyFont="1" applyFill="1" applyAlignment="1">
      <alignment horizontal="left"/>
    </xf>
    <xf numFmtId="0" fontId="13" fillId="4" borderId="0" xfId="2" applyFont="1" applyFill="1" applyAlignment="1">
      <alignment horizontal="left"/>
    </xf>
    <xf numFmtId="0" fontId="13" fillId="4" borderId="0" xfId="2" applyFont="1" applyFill="1" applyAlignment="1">
      <alignment horizontal="center"/>
    </xf>
    <xf numFmtId="0" fontId="13" fillId="4" borderId="0" xfId="2" applyFont="1" applyFill="1"/>
    <xf numFmtId="0" fontId="14" fillId="0" borderId="0" xfId="2" applyFont="1"/>
    <xf numFmtId="0" fontId="14" fillId="0" borderId="0" xfId="2" applyFont="1" applyAlignment="1">
      <alignment horizontal="left" indent="2"/>
    </xf>
    <xf numFmtId="164" fontId="14" fillId="5" borderId="0" xfId="3" applyNumberFormat="1" applyFont="1" applyFill="1" applyAlignment="1">
      <alignment horizontal="center"/>
    </xf>
    <xf numFmtId="164" fontId="15" fillId="2" borderId="0" xfId="3" applyNumberFormat="1" applyFont="1" applyFill="1" applyAlignment="1">
      <alignment horizontal="center"/>
    </xf>
    <xf numFmtId="164" fontId="16" fillId="6" borderId="0" xfId="3" applyNumberFormat="1" applyFont="1" applyFill="1" applyAlignment="1">
      <alignment horizontal="center"/>
    </xf>
    <xf numFmtId="164" fontId="16" fillId="7" borderId="0" xfId="3" applyNumberFormat="1" applyFont="1" applyFill="1" applyAlignment="1">
      <alignment horizontal="center"/>
    </xf>
    <xf numFmtId="0" fontId="17" fillId="0" borderId="0" xfId="2" applyFont="1"/>
    <xf numFmtId="0" fontId="14" fillId="0" borderId="0" xfId="2" applyFont="1" applyAlignment="1">
      <alignment horizontal="center"/>
    </xf>
    <xf numFmtId="0" fontId="18" fillId="3" borderId="0" xfId="0" applyFont="1" applyAlignment="1"/>
    <xf numFmtId="0" fontId="14" fillId="3" borderId="0" xfId="0" applyFont="1" applyAlignment="1"/>
    <xf numFmtId="164" fontId="14" fillId="8" borderId="0" xfId="3" applyNumberFormat="1" applyFont="1" applyFill="1" applyAlignment="1">
      <alignment horizontal="center"/>
    </xf>
    <xf numFmtId="164" fontId="19" fillId="9" borderId="0" xfId="3" applyNumberFormat="1" applyFont="1" applyFill="1"/>
    <xf numFmtId="0" fontId="0" fillId="3" borderId="0" xfId="0" applyAlignment="1"/>
    <xf numFmtId="0" fontId="20" fillId="0" borderId="1" xfId="2" applyFont="1" applyBorder="1"/>
    <xf numFmtId="0" fontId="10" fillId="0" borderId="0" xfId="2" applyFont="1" applyAlignment="1">
      <alignment horizontal="right"/>
    </xf>
    <xf numFmtId="0" fontId="8" fillId="0" borderId="0" xfId="2" applyFont="1" applyAlignment="1">
      <alignment horizontal="center"/>
    </xf>
    <xf numFmtId="0" fontId="21" fillId="0" borderId="0" xfId="2" applyFont="1"/>
    <xf numFmtId="164" fontId="16" fillId="9" borderId="0" xfId="3" applyNumberFormat="1" applyFont="1" applyFill="1"/>
    <xf numFmtId="0" fontId="22" fillId="0" borderId="1" xfId="2" applyFont="1" applyBorder="1"/>
    <xf numFmtId="164" fontId="14" fillId="6" borderId="0" xfId="3" applyNumberFormat="1" applyFont="1" applyFill="1" applyAlignment="1">
      <alignment horizontal="center"/>
    </xf>
    <xf numFmtId="0" fontId="14" fillId="0" borderId="0" xfId="2" applyFont="1" applyAlignment="1">
      <alignment horizontal="right"/>
    </xf>
    <xf numFmtId="0" fontId="14" fillId="0" borderId="0" xfId="0" applyFont="1" applyFill="1"/>
    <xf numFmtId="0" fontId="18" fillId="0" borderId="0" xfId="0" applyFont="1" applyFill="1" applyAlignment="1"/>
    <xf numFmtId="0" fontId="14" fillId="0" borderId="0" xfId="0" applyFont="1" applyFill="1" applyAlignment="1"/>
    <xf numFmtId="164" fontId="9" fillId="0" borderId="0" xfId="3" applyNumberFormat="1" applyFont="1" applyFill="1" applyAlignment="1"/>
    <xf numFmtId="164" fontId="19" fillId="0" borderId="0" xfId="3" applyNumberFormat="1" applyFont="1" applyFill="1" applyAlignment="1"/>
    <xf numFmtId="0" fontId="8" fillId="0" borderId="0" xfId="2" applyFont="1" applyAlignment="1">
      <alignment horizontal="left" indent="2"/>
    </xf>
    <xf numFmtId="164" fontId="8" fillId="5" borderId="0" xfId="4" applyNumberFormat="1" applyFill="1"/>
    <xf numFmtId="164" fontId="9" fillId="2" borderId="0" xfId="3" applyNumberFormat="1" applyFont="1" applyFill="1" applyAlignment="1">
      <alignment horizontal="center"/>
    </xf>
    <xf numFmtId="164" fontId="14" fillId="0" borderId="0" xfId="3" applyNumberFormat="1" applyFont="1" applyFill="1" applyAlignment="1"/>
    <xf numFmtId="164" fontId="15" fillId="0" borderId="0" xfId="3" applyNumberFormat="1" applyFont="1" applyFill="1" applyAlignment="1"/>
    <xf numFmtId="0" fontId="8" fillId="8" borderId="0" xfId="2" applyFont="1" applyFill="1" applyAlignment="1">
      <alignment horizontal="left"/>
    </xf>
    <xf numFmtId="0" fontId="8" fillId="8" borderId="0" xfId="2" applyFont="1" applyFill="1" applyAlignment="1">
      <alignment horizontal="center"/>
    </xf>
    <xf numFmtId="164" fontId="8" fillId="0" borderId="0" xfId="3" applyNumberFormat="1" applyFont="1" applyAlignment="1"/>
    <xf numFmtId="164" fontId="9" fillId="0" borderId="0" xfId="3" applyNumberFormat="1" applyFont="1" applyAlignment="1"/>
    <xf numFmtId="164" fontId="15" fillId="10" borderId="0" xfId="3" applyNumberFormat="1" applyFont="1" applyFill="1" applyAlignment="1">
      <alignment horizontal="center"/>
    </xf>
    <xf numFmtId="0" fontId="14" fillId="11" borderId="0" xfId="2" applyFont="1" applyFill="1" applyAlignment="1">
      <alignment horizontal="left" indent="2"/>
    </xf>
    <xf numFmtId="0" fontId="8" fillId="0" borderId="0" xfId="2" applyFont="1" applyAlignment="1">
      <alignment horizontal="left"/>
    </xf>
    <xf numFmtId="164" fontId="8" fillId="0" borderId="0" xfId="3" applyNumberFormat="1" applyFont="1" applyFill="1" applyAlignment="1"/>
    <xf numFmtId="164" fontId="15" fillId="11" borderId="0" xfId="3" applyNumberFormat="1" applyFont="1" applyFill="1" applyAlignment="1">
      <alignment horizontal="center"/>
    </xf>
    <xf numFmtId="164" fontId="16" fillId="11" borderId="0" xfId="3" applyNumberFormat="1" applyFont="1" applyFill="1" applyAlignment="1">
      <alignment horizontal="center"/>
    </xf>
    <xf numFmtId="164" fontId="19" fillId="0" borderId="0" xfId="3" applyNumberFormat="1" applyFont="1" applyFill="1"/>
    <xf numFmtId="164" fontId="19" fillId="0" borderId="0" xfId="3" applyNumberFormat="1" applyFont="1" applyAlignment="1"/>
    <xf numFmtId="164" fontId="23" fillId="2" borderId="0" xfId="3" applyNumberFormat="1" applyFont="1" applyFill="1" applyAlignment="1">
      <alignment horizontal="center"/>
    </xf>
    <xf numFmtId="0" fontId="8" fillId="3" borderId="0" xfId="2" applyFont="1" applyFill="1"/>
    <xf numFmtId="0" fontId="2" fillId="3" borderId="0" xfId="2" applyFill="1"/>
    <xf numFmtId="0" fontId="24" fillId="0" borderId="1" xfId="2" applyFont="1" applyBorder="1"/>
    <xf numFmtId="0" fontId="13" fillId="3" borderId="0" xfId="2" applyFont="1" applyFill="1" applyAlignment="1">
      <alignment horizontal="center"/>
    </xf>
    <xf numFmtId="0" fontId="13" fillId="3" borderId="0" xfId="2" applyFont="1" applyFill="1"/>
    <xf numFmtId="0" fontId="14" fillId="5" borderId="0" xfId="2" applyFont="1" applyFill="1" applyAlignment="1">
      <alignment horizontal="center"/>
    </xf>
    <xf numFmtId="0" fontId="21" fillId="3" borderId="0" xfId="2" applyFont="1" applyFill="1"/>
    <xf numFmtId="164" fontId="15" fillId="12" borderId="0" xfId="3" applyNumberFormat="1" applyFont="1" applyFill="1" applyAlignment="1">
      <alignment horizontal="center"/>
    </xf>
    <xf numFmtId="0" fontId="8" fillId="5" borderId="0" xfId="2" applyFont="1" applyFill="1" applyAlignment="1">
      <alignment horizontal="center"/>
    </xf>
    <xf numFmtId="164" fontId="19" fillId="9" borderId="0" xfId="4" applyNumberFormat="1" applyFont="1" applyFill="1"/>
    <xf numFmtId="164" fontId="8" fillId="5" borderId="0" xfId="3" applyNumberFormat="1" applyFont="1" applyFill="1"/>
    <xf numFmtId="164" fontId="7" fillId="0" borderId="0" xfId="2" applyNumberFormat="1" applyFont="1"/>
    <xf numFmtId="164" fontId="7" fillId="6" borderId="0" xfId="2" applyNumberFormat="1" applyFont="1" applyFill="1"/>
    <xf numFmtId="0" fontId="14" fillId="0" borderId="0" xfId="2" quotePrefix="1" applyFont="1" applyAlignment="1">
      <alignment horizontal="left" indent="1"/>
    </xf>
    <xf numFmtId="164" fontId="14" fillId="0" borderId="0" xfId="2" applyNumberFormat="1" applyFont="1"/>
    <xf numFmtId="164" fontId="14" fillId="6" borderId="0" xfId="2" applyNumberFormat="1" applyFont="1" applyFill="1"/>
    <xf numFmtId="43" fontId="14" fillId="0" borderId="0" xfId="2" applyNumberFormat="1" applyFont="1"/>
    <xf numFmtId="0" fontId="8" fillId="0" borderId="0" xfId="2" quotePrefix="1" applyFont="1" applyAlignment="1">
      <alignment horizontal="left" indent="1"/>
    </xf>
    <xf numFmtId="164" fontId="8" fillId="6" borderId="0" xfId="2" applyNumberFormat="1" applyFont="1" applyFill="1"/>
    <xf numFmtId="0" fontId="0" fillId="0" borderId="0" xfId="2" quotePrefix="1" applyFont="1" applyAlignment="1">
      <alignment horizontal="left" indent="1"/>
    </xf>
    <xf numFmtId="0" fontId="7" fillId="0" borderId="0" xfId="2" quotePrefix="1" applyFont="1"/>
    <xf numFmtId="164" fontId="8" fillId="0" borderId="0" xfId="3" applyNumberFormat="1" applyFont="1"/>
    <xf numFmtId="164" fontId="14" fillId="6" borderId="0" xfId="3" applyNumberFormat="1" applyFont="1" applyFill="1"/>
    <xf numFmtId="164" fontId="8" fillId="6" borderId="0" xfId="3" applyNumberFormat="1" applyFont="1" applyFill="1"/>
    <xf numFmtId="165" fontId="8" fillId="0" borderId="0" xfId="2" applyNumberFormat="1" applyFont="1"/>
    <xf numFmtId="0" fontId="25" fillId="0" borderId="0" xfId="2" applyFont="1"/>
    <xf numFmtId="0" fontId="3" fillId="0" borderId="0" xfId="2" applyFont="1" applyAlignment="1">
      <alignment horizontal="left"/>
    </xf>
    <xf numFmtId="164" fontId="9" fillId="13" borderId="0" xfId="3" applyNumberFormat="1" applyFont="1" applyFill="1" applyAlignment="1">
      <alignment horizontal="center"/>
    </xf>
    <xf numFmtId="0" fontId="26" fillId="0" borderId="0" xfId="2" applyFont="1"/>
    <xf numFmtId="164" fontId="19" fillId="9" borderId="0" xfId="3" applyNumberFormat="1" applyFont="1" applyFill="1" applyAlignment="1">
      <alignment wrapText="1"/>
    </xf>
    <xf numFmtId="164" fontId="27" fillId="0" borderId="0" xfId="2" applyNumberFormat="1" applyFont="1"/>
    <xf numFmtId="2" fontId="28" fillId="0" borderId="0" xfId="2" applyNumberFormat="1" applyFont="1"/>
    <xf numFmtId="164" fontId="15" fillId="13" borderId="0" xfId="3" applyNumberFormat="1" applyFont="1" applyFill="1" applyAlignment="1">
      <alignment horizontal="center"/>
    </xf>
    <xf numFmtId="0" fontId="7" fillId="0" borderId="0" xfId="2" applyFont="1" applyAlignment="1">
      <alignment horizontal="center"/>
    </xf>
    <xf numFmtId="0" fontId="2" fillId="0" borderId="0" xfId="2" applyAlignment="1">
      <alignment horizontal="center"/>
    </xf>
    <xf numFmtId="0" fontId="3" fillId="0" borderId="0" xfId="2" applyFont="1"/>
    <xf numFmtId="0" fontId="5" fillId="0" borderId="0" xfId="2" applyFont="1" applyAlignment="1">
      <alignment horizontal="left"/>
    </xf>
    <xf numFmtId="0" fontId="1" fillId="0" borderId="0" xfId="2" applyFont="1"/>
    <xf numFmtId="0" fontId="14" fillId="3" borderId="0" xfId="2" quotePrefix="1" applyFont="1" applyFill="1" applyAlignment="1">
      <alignment horizontal="left" indent="1"/>
    </xf>
    <xf numFmtId="0" fontId="21" fillId="0" borderId="0" xfId="2" quotePrefix="1" applyFont="1" applyAlignment="1">
      <alignment horizontal="left" indent="1"/>
    </xf>
    <xf numFmtId="0" fontId="4" fillId="0" borderId="0" xfId="2" applyFont="1"/>
    <xf numFmtId="0" fontId="14" fillId="0" borderId="0" xfId="2" quotePrefix="1" applyFont="1" applyAlignment="1">
      <alignment horizontal="left" indent="2"/>
    </xf>
    <xf numFmtId="0" fontId="7" fillId="0" borderId="0" xfId="2" quotePrefix="1" applyFont="1" applyAlignment="1">
      <alignment horizontal="left" indent="1"/>
    </xf>
    <xf numFmtId="164" fontId="19" fillId="14" borderId="0" xfId="4" applyNumberFormat="1" applyFont="1" applyFill="1"/>
    <xf numFmtId="0" fontId="29" fillId="0" borderId="0" xfId="2" applyFont="1" applyAlignment="1">
      <alignment horizontal="left"/>
    </xf>
    <xf numFmtId="0" fontId="14" fillId="0" borderId="0" xfId="2" applyFont="1" applyAlignment="1">
      <alignment vertical="center"/>
    </xf>
    <xf numFmtId="0" fontId="13" fillId="3" borderId="0" xfId="0" applyFont="1" applyAlignment="1">
      <alignment horizontal="center"/>
    </xf>
    <xf numFmtId="0" fontId="13" fillId="3" borderId="0" xfId="0" applyFont="1" applyAlignment="1"/>
    <xf numFmtId="0" fontId="13" fillId="0" borderId="0" xfId="2" applyFont="1" applyAlignment="1">
      <alignment horizontal="center"/>
    </xf>
    <xf numFmtId="0" fontId="14" fillId="3" borderId="0" xfId="0" applyFont="1" applyAlignment="1">
      <alignment horizontal="center"/>
    </xf>
    <xf numFmtId="164" fontId="15" fillId="2" borderId="0" xfId="4" applyNumberFormat="1" applyFont="1" applyFill="1" applyAlignment="1">
      <alignment horizontal="center"/>
    </xf>
    <xf numFmtId="164" fontId="14" fillId="11" borderId="0" xfId="2" applyNumberFormat="1" applyFont="1" applyFill="1"/>
    <xf numFmtId="0" fontId="14" fillId="0" borderId="0" xfId="0" applyFont="1" applyFill="1" applyAlignment="1">
      <alignment horizontal="center"/>
    </xf>
    <xf numFmtId="0" fontId="14" fillId="3" borderId="0" xfId="0" applyFont="1"/>
    <xf numFmtId="0" fontId="21" fillId="3" borderId="0" xfId="0" applyFont="1" applyAlignment="1">
      <alignment horizontal="center"/>
    </xf>
    <xf numFmtId="0" fontId="24" fillId="0" borderId="0" xfId="2" applyFont="1"/>
    <xf numFmtId="43" fontId="14" fillId="5" borderId="0" xfId="3" applyFont="1" applyFill="1"/>
    <xf numFmtId="43" fontId="16" fillId="6" borderId="0" xfId="3" applyFont="1" applyFill="1"/>
    <xf numFmtId="43" fontId="8" fillId="5" borderId="0" xfId="3" applyFont="1" applyFill="1"/>
    <xf numFmtId="43" fontId="19" fillId="6" borderId="0" xfId="3" applyFont="1" applyFill="1"/>
    <xf numFmtId="0" fontId="22" fillId="0" borderId="0" xfId="2" applyFont="1"/>
    <xf numFmtId="0" fontId="30" fillId="0" borderId="0" xfId="2" applyFont="1"/>
    <xf numFmtId="43" fontId="8" fillId="0" borderId="0" xfId="3" applyFont="1" applyFill="1"/>
    <xf numFmtId="43" fontId="19" fillId="0" borderId="0" xfId="3" applyFont="1" applyFill="1"/>
    <xf numFmtId="0" fontId="8" fillId="4" borderId="0" xfId="2" applyFont="1" applyFill="1"/>
    <xf numFmtId="0" fontId="13" fillId="4" borderId="0" xfId="0" applyFont="1" applyFill="1" applyBorder="1" applyAlignment="1">
      <alignment horizontal="center"/>
    </xf>
    <xf numFmtId="164" fontId="9" fillId="2" borderId="0" xfId="4" applyNumberFormat="1" applyFont="1" applyFill="1" applyBorder="1" applyAlignment="1">
      <alignment horizontal="center"/>
    </xf>
    <xf numFmtId="164" fontId="9" fillId="2" borderId="0" xfId="4" applyNumberFormat="1" applyFont="1" applyFill="1" applyAlignment="1">
      <alignment horizontal="center"/>
    </xf>
    <xf numFmtId="0" fontId="29" fillId="0" borderId="0" xfId="2" applyFont="1"/>
    <xf numFmtId="164" fontId="15" fillId="2" borderId="0" xfId="3" applyNumberFormat="1" applyFont="1" applyFill="1" applyBorder="1" applyAlignment="1">
      <alignment horizontal="center"/>
    </xf>
    <xf numFmtId="164" fontId="16" fillId="6" borderId="0" xfId="2" applyNumberFormat="1" applyFont="1" applyFill="1"/>
    <xf numFmtId="164" fontId="15" fillId="12" borderId="0" xfId="3" applyNumberFormat="1" applyFont="1" applyFill="1" applyBorder="1" applyAlignment="1">
      <alignment horizontal="center"/>
    </xf>
    <xf numFmtId="164" fontId="16" fillId="11" borderId="0" xfId="2" applyNumberFormat="1" applyFont="1" applyFill="1"/>
    <xf numFmtId="0" fontId="8" fillId="5" borderId="0" xfId="2" applyFont="1" applyFill="1"/>
    <xf numFmtId="164" fontId="8" fillId="5" borderId="0" xfId="4" applyNumberFormat="1" applyFont="1" applyFill="1"/>
    <xf numFmtId="164" fontId="19" fillId="6" borderId="0" xfId="4" applyNumberFormat="1" applyFont="1" applyFill="1"/>
    <xf numFmtId="9" fontId="8" fillId="6" borderId="0" xfId="1" applyFont="1" applyFill="1"/>
    <xf numFmtId="3" fontId="8" fillId="0" borderId="0" xfId="2" applyNumberFormat="1" applyFont="1" applyAlignment="1">
      <alignment horizontal="center"/>
    </xf>
    <xf numFmtId="3" fontId="8" fillId="0" borderId="0" xfId="2" applyNumberFormat="1" applyFont="1"/>
    <xf numFmtId="164" fontId="19" fillId="6" borderId="0" xfId="3" applyNumberFormat="1" applyFont="1" applyFill="1" applyAlignment="1">
      <alignment horizontal="center"/>
    </xf>
    <xf numFmtId="0" fontId="31" fillId="0" borderId="3" xfId="5"/>
    <xf numFmtId="0" fontId="31" fillId="0" borderId="0" xfId="5" applyBorder="1"/>
    <xf numFmtId="0" fontId="8" fillId="3" borderId="0" xfId="0" applyFont="1"/>
    <xf numFmtId="0" fontId="6" fillId="3" borderId="0" xfId="0" applyFont="1"/>
    <xf numFmtId="0" fontId="8" fillId="15" borderId="4" xfId="6">
      <alignment horizontal="left"/>
    </xf>
    <xf numFmtId="0" fontId="8" fillId="14" borderId="5" xfId="0" applyFont="1" applyFill="1" applyBorder="1" applyAlignment="1">
      <alignment horizontal="center"/>
    </xf>
    <xf numFmtId="0" fontId="8" fillId="15" borderId="6" xfId="6" applyBorder="1">
      <alignment horizontal="left"/>
    </xf>
    <xf numFmtId="0" fontId="8" fillId="5" borderId="4" xfId="7">
      <alignment horizontal="center"/>
    </xf>
    <xf numFmtId="0" fontId="8" fillId="3" borderId="7" xfId="0" applyFont="1" applyBorder="1"/>
    <xf numFmtId="0" fontId="8" fillId="5" borderId="8" xfId="0" applyFont="1" applyFill="1" applyBorder="1" applyAlignment="1">
      <alignment horizontal="center"/>
    </xf>
    <xf numFmtId="0" fontId="8" fillId="5" borderId="9" xfId="0" applyFont="1" applyFill="1" applyBorder="1" applyAlignment="1">
      <alignment horizontal="center"/>
    </xf>
    <xf numFmtId="0" fontId="8" fillId="3" borderId="10" xfId="0" applyFont="1" applyBorder="1"/>
    <xf numFmtId="0" fontId="8" fillId="5" borderId="6" xfId="0" applyFont="1" applyFill="1" applyBorder="1" applyAlignment="1">
      <alignment horizontal="center"/>
    </xf>
    <xf numFmtId="0" fontId="32" fillId="0" borderId="11" xfId="8"/>
    <xf numFmtId="0" fontId="13" fillId="16" borderId="0" xfId="0" applyFont="1" applyFill="1" applyAlignment="1">
      <alignment horizontal="left"/>
    </xf>
    <xf numFmtId="0" fontId="13" fillId="16" borderId="0" xfId="0" applyFont="1" applyFill="1" applyAlignment="1">
      <alignment horizontal="center"/>
    </xf>
    <xf numFmtId="0" fontId="8" fillId="3" borderId="0" xfId="0" applyFont="1" applyAlignment="1">
      <alignment horizontal="left" indent="1"/>
    </xf>
    <xf numFmtId="0" fontId="8" fillId="5" borderId="0" xfId="0" applyFont="1" applyFill="1" applyAlignment="1">
      <alignment horizontal="center"/>
    </xf>
    <xf numFmtId="164" fontId="8" fillId="5" borderId="0" xfId="9" applyNumberFormat="1" applyFont="1" applyFill="1" applyAlignment="1">
      <alignment horizontal="right"/>
    </xf>
    <xf numFmtId="164" fontId="8" fillId="14" borderId="0" xfId="9" applyNumberFormat="1" applyFont="1" applyFill="1" applyAlignment="1">
      <alignment horizontal="center"/>
    </xf>
    <xf numFmtId="0" fontId="7" fillId="3" borderId="0" xfId="0" applyFont="1"/>
    <xf numFmtId="164" fontId="7" fillId="17" borderId="0" xfId="9" applyNumberFormat="1" applyFont="1" applyFill="1"/>
    <xf numFmtId="164" fontId="8" fillId="14" borderId="0" xfId="9" applyNumberFormat="1" applyFont="1" applyFill="1"/>
    <xf numFmtId="0" fontId="3" fillId="4" borderId="0" xfId="10" applyBorder="1" applyAlignment="1">
      <alignment horizontal="left" vertical="center"/>
    </xf>
    <xf numFmtId="0" fontId="3" fillId="4" borderId="0" xfId="10" applyBorder="1">
      <alignment horizontal="center" vertical="center" wrapText="1"/>
    </xf>
    <xf numFmtId="0" fontId="0" fillId="3" borderId="0" xfId="7" applyFont="1" applyFill="1" applyBorder="1" applyAlignment="1">
      <alignment horizontal="left" indent="1"/>
    </xf>
    <xf numFmtId="164" fontId="8" fillId="5" borderId="0" xfId="4" applyNumberFormat="1" applyFill="1" applyAlignment="1">
      <alignment horizontal="center"/>
    </xf>
    <xf numFmtId="0" fontId="7" fillId="3" borderId="0" xfId="7" applyFont="1" applyFill="1" applyBorder="1" applyAlignment="1">
      <alignment horizontal="left"/>
    </xf>
    <xf numFmtId="0" fontId="0" fillId="5" borderId="6" xfId="7" applyFont="1" applyBorder="1">
      <alignment horizontal="center"/>
    </xf>
    <xf numFmtId="164" fontId="7" fillId="14" borderId="0" xfId="4" applyNumberFormat="1" applyFont="1" applyFill="1" applyAlignment="1">
      <alignment horizontal="center"/>
    </xf>
    <xf numFmtId="0" fontId="8" fillId="3" borderId="0" xfId="7" applyFill="1" applyBorder="1">
      <alignment horizontal="center"/>
    </xf>
    <xf numFmtId="164" fontId="8" fillId="3" borderId="0" xfId="4" applyNumberFormat="1" applyFill="1" applyAlignment="1">
      <alignment horizontal="center"/>
    </xf>
    <xf numFmtId="0" fontId="8" fillId="3" borderId="0" xfId="0" applyFont="1" applyAlignment="1">
      <alignment horizontal="center"/>
    </xf>
    <xf numFmtId="0" fontId="32" fillId="0" borderId="11" xfId="8" applyAlignment="1">
      <alignment horizontal="center"/>
    </xf>
    <xf numFmtId="0" fontId="0" fillId="5" borderId="4" xfId="7" applyFont="1">
      <alignment horizontal="center"/>
    </xf>
    <xf numFmtId="164" fontId="8" fillId="5" borderId="4" xfId="4" applyNumberFormat="1" applyFill="1" applyBorder="1" applyAlignment="1">
      <alignment horizontal="center"/>
    </xf>
    <xf numFmtId="164" fontId="8" fillId="3" borderId="0" xfId="0" applyNumberFormat="1" applyFont="1" applyAlignment="1">
      <alignment horizontal="center"/>
    </xf>
    <xf numFmtId="0" fontId="19" fillId="14" borderId="4" xfId="11">
      <alignment horizontal="left" vertical="center"/>
    </xf>
    <xf numFmtId="164" fontId="19" fillId="6" borderId="4" xfId="11" applyNumberFormat="1" applyFill="1" applyAlignment="1">
      <alignment horizontal="center" vertical="center"/>
    </xf>
    <xf numFmtId="164" fontId="19" fillId="18" borderId="4" xfId="11" applyNumberFormat="1" applyFill="1" applyAlignment="1">
      <alignment horizontal="center" vertical="center"/>
    </xf>
    <xf numFmtId="0" fontId="19" fillId="14" borderId="4" xfId="11" applyAlignment="1">
      <alignment horizontal="center" vertical="center"/>
    </xf>
    <xf numFmtId="164" fontId="19" fillId="14" borderId="4" xfId="11" applyNumberFormat="1" applyAlignment="1">
      <alignment horizontal="center" vertical="center"/>
    </xf>
    <xf numFmtId="164" fontId="8" fillId="3" borderId="0" xfId="0" applyNumberFormat="1" applyFont="1"/>
    <xf numFmtId="0" fontId="14" fillId="19" borderId="0" xfId="0" applyFont="1" applyFill="1" applyAlignment="1">
      <alignment horizontal="left" indent="2"/>
    </xf>
    <xf numFmtId="0" fontId="33" fillId="3" borderId="0" xfId="0" applyFont="1"/>
    <xf numFmtId="0" fontId="34" fillId="20" borderId="0" xfId="0" applyFont="1" applyFill="1" applyAlignment="1">
      <alignment horizontal="left"/>
    </xf>
    <xf numFmtId="0" fontId="34" fillId="20" borderId="0" xfId="0" applyFont="1" applyFill="1" applyAlignment="1">
      <alignment horizontal="center"/>
    </xf>
    <xf numFmtId="0" fontId="14" fillId="3" borderId="0" xfId="0" applyFont="1" applyAlignment="1">
      <alignment horizontal="left" indent="2"/>
    </xf>
    <xf numFmtId="0" fontId="14" fillId="3" borderId="0" xfId="0" applyFont="1" applyAlignment="1">
      <alignment horizontal="left" indent="1"/>
    </xf>
    <xf numFmtId="0" fontId="14" fillId="3" borderId="0" xfId="0" applyFont="1" applyAlignment="1">
      <alignment horizontal="left"/>
    </xf>
    <xf numFmtId="164" fontId="14" fillId="3" borderId="0" xfId="12" applyNumberFormat="1" applyFont="1" applyFill="1" applyAlignment="1">
      <alignment horizontal="center"/>
    </xf>
    <xf numFmtId="164" fontId="16" fillId="3" borderId="0" xfId="12" applyNumberFormat="1" applyFont="1" applyFill="1" applyAlignment="1">
      <alignment horizontal="center"/>
    </xf>
    <xf numFmtId="164" fontId="15" fillId="11" borderId="0" xfId="12" applyNumberFormat="1" applyFont="1" applyFill="1" applyAlignment="1">
      <alignment horizontal="center"/>
    </xf>
    <xf numFmtId="164" fontId="34" fillId="20" borderId="0" xfId="12" applyNumberFormat="1" applyFont="1" applyFill="1" applyAlignment="1">
      <alignment horizontal="center"/>
    </xf>
    <xf numFmtId="164" fontId="15" fillId="12" borderId="0" xfId="12" applyNumberFormat="1" applyFont="1" applyFill="1" applyAlignment="1">
      <alignment horizontal="center"/>
    </xf>
    <xf numFmtId="164" fontId="14" fillId="19" borderId="0" xfId="12" applyNumberFormat="1" applyFont="1" applyFill="1" applyAlignment="1">
      <alignment horizontal="center"/>
    </xf>
    <xf numFmtId="164" fontId="33" fillId="3" borderId="0" xfId="12" applyNumberFormat="1" applyFont="1" applyFill="1"/>
    <xf numFmtId="0" fontId="7" fillId="5" borderId="2" xfId="3" applyNumberFormat="1" applyFont="1" applyFill="1" applyBorder="1" applyAlignment="1">
      <alignment horizontal="center" vertical="center" wrapText="1"/>
    </xf>
    <xf numFmtId="0" fontId="7" fillId="5" borderId="0" xfId="3" applyNumberFormat="1" applyFont="1" applyFill="1" applyBorder="1" applyAlignment="1">
      <alignment horizontal="center" vertical="center" wrapText="1"/>
    </xf>
    <xf numFmtId="0" fontId="7" fillId="5" borderId="1" xfId="3" applyNumberFormat="1" applyFont="1" applyFill="1" applyBorder="1" applyAlignment="1">
      <alignment horizontal="center" vertical="center" wrapText="1"/>
    </xf>
  </cellXfs>
  <cellStyles count="13">
    <cellStyle name="Comma" xfId="12" builtinId="3"/>
    <cellStyle name="Comma 2" xfId="4" xr:uid="{70A0A599-DDA7-4141-8341-CDB42EBD6260}"/>
    <cellStyle name="Comma 5" xfId="3" xr:uid="{D8AE3BCF-DD6B-4190-B095-972BC19EB864}"/>
    <cellStyle name="Comma 5 2" xfId="9" xr:uid="{20305F14-8EA0-4686-8815-3176C3C19B47}"/>
    <cellStyle name="Heading" xfId="10" xr:uid="{05F98912-1346-4875-872E-2224BA2680D3}"/>
    <cellStyle name="Index" xfId="6" xr:uid="{A63D4EE1-295C-4BD0-AA1F-2AF047429003}"/>
    <cellStyle name="Input 2" xfId="7" xr:uid="{82416B74-D46F-49B0-A1F1-7257BB3FD25B}"/>
    <cellStyle name="Normal" xfId="0" builtinId="0"/>
    <cellStyle name="Normal 14" xfId="2" xr:uid="{A9196726-0BF1-4319-A3E6-F25B60BF8E21}"/>
    <cellStyle name="Percent" xfId="1" builtinId="5"/>
    <cellStyle name="Results" xfId="11" xr:uid="{56327002-8DB7-44F1-802A-9CB69204FF7F}"/>
    <cellStyle name="Subtitle" xfId="8" xr:uid="{34A68B31-0AA7-4CB1-B61B-50CC10A10832}"/>
    <cellStyle name="Title 2" xfId="5" xr:uid="{15A02FCD-B312-4464-9EB5-BC500CC5AB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ESOLVE_Scenario%20Tool%202021-0402-NoNewDER_fix_v2_noGas.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ashboard"/>
      <sheetName val="Scenario Settings"/>
      <sheetName val="Inputs2Write"/>
      <sheetName val="Inputs2Write_Hourly"/>
      <sheetName val="Sys - Fuels"/>
      <sheetName val="Sys - Tx"/>
      <sheetName val="Sys - PRM"/>
      <sheetName val="Sys - RPS GHG"/>
      <sheetName val="Sys - Reserves"/>
      <sheetName val="Sys - Inputs Passthrough"/>
      <sheetName val="Loads - Profiles"/>
      <sheetName val="Loads - Forecast"/>
      <sheetName val="Loads - Hydrogen"/>
      <sheetName val="Loads - EE Optimization"/>
      <sheetName val="Loads_EV Calcs"/>
      <sheetName val="Loads - DR"/>
      <sheetName val="Loads - Flexible"/>
      <sheetName val="Technologies"/>
      <sheetName val="Resources - Active"/>
      <sheetName val="Resources - Candidate"/>
      <sheetName val="Resources - Variable"/>
      <sheetName val="Resources - Hydro"/>
      <sheetName val="Resources - Maintenance"/>
      <sheetName val="Resources - Scenarios"/>
      <sheetName val="Resources - Scenario Costs"/>
      <sheetName val="Resources - Scenario Build"/>
      <sheetName val="Lists"/>
    </sheetNames>
    <sheetDataSet>
      <sheetData sheetId="0" refreshError="1"/>
      <sheetData sheetId="1">
        <row r="34">
          <cell r="D34" t="str">
            <v>SB 100</v>
          </cell>
        </row>
        <row r="114">
          <cell r="C114">
            <v>2015</v>
          </cell>
        </row>
      </sheetData>
      <sheetData sheetId="2" refreshError="1"/>
      <sheetData sheetId="3" refreshError="1"/>
      <sheetData sheetId="4" refreshError="1"/>
      <sheetData sheetId="5" refreshError="1"/>
      <sheetData sheetId="6" refreshError="1"/>
      <sheetData sheetId="7">
        <row r="29">
          <cell r="G29">
            <v>0.15</v>
          </cell>
          <cell r="H29">
            <v>0.15</v>
          </cell>
          <cell r="I29">
            <v>0.15</v>
          </cell>
          <cell r="J29">
            <v>0.15</v>
          </cell>
          <cell r="K29">
            <v>0.15</v>
          </cell>
          <cell r="L29">
            <v>0.15</v>
          </cell>
          <cell r="M29">
            <v>0.15</v>
          </cell>
          <cell r="N29">
            <v>0.15</v>
          </cell>
          <cell r="O29">
            <v>0.15</v>
          </cell>
          <cell r="P29">
            <v>0.15</v>
          </cell>
          <cell r="Q29">
            <v>0.15</v>
          </cell>
          <cell r="R29">
            <v>0.15</v>
          </cell>
          <cell r="S29">
            <v>0.15</v>
          </cell>
          <cell r="T29">
            <v>0.15</v>
          </cell>
          <cell r="U29">
            <v>0.15</v>
          </cell>
          <cell r="V29">
            <v>0.15</v>
          </cell>
          <cell r="W29">
            <v>0.15</v>
          </cell>
          <cell r="X29">
            <v>0.15</v>
          </cell>
          <cell r="Y29">
            <v>0.15</v>
          </cell>
          <cell r="Z29">
            <v>0.15</v>
          </cell>
          <cell r="AA29">
            <v>0.15</v>
          </cell>
          <cell r="AB29">
            <v>0.15</v>
          </cell>
          <cell r="AC29">
            <v>0.15</v>
          </cell>
          <cell r="AD29">
            <v>0.15</v>
          </cell>
          <cell r="AE29">
            <v>0.15</v>
          </cell>
          <cell r="AF29">
            <v>0.15</v>
          </cell>
          <cell r="AG29">
            <v>0.15</v>
          </cell>
          <cell r="AH29">
            <v>0.15</v>
          </cell>
          <cell r="AI29">
            <v>0.15</v>
          </cell>
          <cell r="AJ29">
            <v>0.15</v>
          </cell>
          <cell r="AK29">
            <v>0.15</v>
          </cell>
          <cell r="AL29">
            <v>0.15</v>
          </cell>
          <cell r="AM29">
            <v>0.15</v>
          </cell>
        </row>
      </sheetData>
      <sheetData sheetId="8" refreshError="1"/>
      <sheetData sheetId="9" refreshError="1"/>
      <sheetData sheetId="10" refreshError="1"/>
      <sheetData sheetId="11" refreshError="1"/>
      <sheetData sheetId="12">
        <row r="4">
          <cell r="D4">
            <v>7.2400000000000006E-2</v>
          </cell>
        </row>
        <row r="5">
          <cell r="D5">
            <v>0.82</v>
          </cell>
        </row>
      </sheetData>
      <sheetData sheetId="13" refreshError="1"/>
      <sheetData sheetId="14" refreshError="1"/>
      <sheetData sheetId="15" refreshError="1"/>
      <sheetData sheetId="16" refreshError="1"/>
      <sheetData sheetId="17" refreshError="1"/>
      <sheetData sheetId="18">
        <row r="13">
          <cell r="G13" t="str">
            <v>BANC_CCGT</v>
          </cell>
        </row>
        <row r="14">
          <cell r="G14" t="str">
            <v>BANC_Peaker</v>
          </cell>
        </row>
        <row r="15">
          <cell r="G15" t="str">
            <v>CAISO_CCGT1</v>
          </cell>
        </row>
        <row r="16">
          <cell r="G16" t="str">
            <v>CAISO_CCGT2</v>
          </cell>
        </row>
        <row r="17">
          <cell r="G17" t="str">
            <v>CAISO_CHP</v>
          </cell>
        </row>
        <row r="18">
          <cell r="G18" t="str">
            <v>CAISO_Coal</v>
          </cell>
        </row>
        <row r="19">
          <cell r="G19" t="str">
            <v>CAISO_Nuclear</v>
          </cell>
        </row>
        <row r="20">
          <cell r="G20" t="str">
            <v>CAISO_Peaker1</v>
          </cell>
        </row>
        <row r="21">
          <cell r="G21" t="str">
            <v>CAISO_Peaker2</v>
          </cell>
        </row>
        <row r="22">
          <cell r="G22" t="str">
            <v>CAISO_Reciprocating_Engine</v>
          </cell>
        </row>
        <row r="23">
          <cell r="G23" t="str">
            <v>CAISO_ST</v>
          </cell>
        </row>
        <row r="24">
          <cell r="G24" t="str">
            <v>IID_CCGT</v>
          </cell>
        </row>
        <row r="25">
          <cell r="G25" t="str">
            <v>IID_Peaker</v>
          </cell>
        </row>
        <row r="26">
          <cell r="G26" t="str">
            <v>LDWP_CCGT</v>
          </cell>
        </row>
        <row r="27">
          <cell r="G27" t="str">
            <v>LDWP_Coal</v>
          </cell>
        </row>
        <row r="28">
          <cell r="G28" t="str">
            <v>LDWP_Nuclear</v>
          </cell>
        </row>
        <row r="29">
          <cell r="G29" t="str">
            <v>LDWP_Peaker</v>
          </cell>
        </row>
        <row r="30">
          <cell r="G30" t="str">
            <v>LDWP_ST</v>
          </cell>
        </row>
        <row r="31">
          <cell r="G31" t="str">
            <v>NW_CCGT</v>
          </cell>
        </row>
        <row r="32">
          <cell r="G32" t="str">
            <v>NW_Coal</v>
          </cell>
        </row>
        <row r="33">
          <cell r="G33" t="str">
            <v>NW_Nuclear</v>
          </cell>
        </row>
        <row r="34">
          <cell r="G34" t="str">
            <v>NW_Peaker</v>
          </cell>
        </row>
        <row r="35">
          <cell r="G35" t="str">
            <v>SW_CCGT</v>
          </cell>
        </row>
        <row r="36">
          <cell r="G36" t="str">
            <v>SW_Coal</v>
          </cell>
        </row>
        <row r="37">
          <cell r="G37" t="str">
            <v>SW_Nuclear</v>
          </cell>
        </row>
        <row r="38">
          <cell r="G38" t="str">
            <v>SW_Peaker</v>
          </cell>
        </row>
        <row r="39">
          <cell r="G39" t="str">
            <v>SW_ST</v>
          </cell>
        </row>
        <row r="40">
          <cell r="G40" t="str">
            <v>CAISO_Advanced_CCGT</v>
          </cell>
        </row>
        <row r="41">
          <cell r="G41" t="str">
            <v>CAISO_Aero_CT</v>
          </cell>
        </row>
        <row r="42">
          <cell r="G42" t="str">
            <v>CAISO_Conventional_DR</v>
          </cell>
        </row>
        <row r="43">
          <cell r="G43" t="str">
            <v>Wind</v>
          </cell>
        </row>
        <row r="44">
          <cell r="G44" t="str">
            <v>Solar</v>
          </cell>
        </row>
        <row r="45">
          <cell r="G45" t="str">
            <v>Geothermal</v>
          </cell>
        </row>
        <row r="46">
          <cell r="G46" t="str">
            <v>Small_Hydro</v>
          </cell>
        </row>
        <row r="47">
          <cell r="G47" t="str">
            <v>Biomass</v>
          </cell>
        </row>
        <row r="48">
          <cell r="G48" t="str">
            <v>Customer_PV</v>
          </cell>
        </row>
        <row r="49">
          <cell r="G49" t="str">
            <v>Hydro</v>
          </cell>
        </row>
        <row r="50">
          <cell r="G50" t="str">
            <v>Hydro_NW_CAISO</v>
          </cell>
        </row>
        <row r="51">
          <cell r="G51" t="str">
            <v>Li_Battery</v>
          </cell>
        </row>
        <row r="52">
          <cell r="G52" t="str">
            <v>Flow_Battery</v>
          </cell>
        </row>
        <row r="53">
          <cell r="G53" t="str">
            <v>Pumped_Hydro</v>
          </cell>
        </row>
        <row r="54">
          <cell r="G54" t="str">
            <v>Hydrogen_Electrolysis</v>
          </cell>
        </row>
        <row r="55">
          <cell r="G55" t="str">
            <v>Electric_Vehicle</v>
          </cell>
        </row>
        <row r="56">
          <cell r="G56" t="str">
            <v>Energy_Efficiency</v>
          </cell>
        </row>
        <row r="57">
          <cell r="G57" t="str">
            <v>Flexible_Load</v>
          </cell>
        </row>
        <row r="58">
          <cell r="G58" t="str">
            <v>BTM_Li_Battery</v>
          </cell>
        </row>
        <row r="59">
          <cell r="G59" t="str">
            <v>Offshore_Wind</v>
          </cell>
        </row>
      </sheetData>
      <sheetData sheetId="19">
        <row r="13">
          <cell r="C13">
            <v>75</v>
          </cell>
          <cell r="D13">
            <v>72</v>
          </cell>
          <cell r="F13">
            <v>0</v>
          </cell>
          <cell r="G13">
            <v>49</v>
          </cell>
          <cell r="L13">
            <v>14</v>
          </cell>
          <cell r="M13">
            <v>13</v>
          </cell>
          <cell r="P13">
            <v>170</v>
          </cell>
        </row>
      </sheetData>
      <sheetData sheetId="20" refreshError="1"/>
      <sheetData sheetId="21" refreshError="1"/>
      <sheetData sheetId="22" refreshError="1"/>
      <sheetData sheetId="23" refreshError="1"/>
      <sheetData sheetId="24">
        <row r="8">
          <cell r="C8" t="str">
            <v>Base</v>
          </cell>
          <cell r="D8" t="str">
            <v>Base2020</v>
          </cell>
          <cell r="E8" t="str">
            <v>LowGeo2020</v>
          </cell>
          <cell r="F8" t="str">
            <v>HighGeo2020</v>
          </cell>
          <cell r="G8" t="str">
            <v>ITCExt2021</v>
          </cell>
          <cell r="H8" t="str">
            <v>ITCExt2021_noNewGas</v>
          </cell>
        </row>
        <row r="9">
          <cell r="B9" t="str">
            <v>CAISO_CHP</v>
          </cell>
          <cell r="C9" t="str">
            <v>Base</v>
          </cell>
          <cell r="D9" t="str">
            <v>Base2020</v>
          </cell>
          <cell r="E9" t="str">
            <v>Base2020</v>
          </cell>
          <cell r="F9" t="str">
            <v>Base2020</v>
          </cell>
          <cell r="G9" t="str">
            <v>Base2020</v>
          </cell>
          <cell r="H9" t="str">
            <v>Base2020</v>
          </cell>
        </row>
        <row r="10">
          <cell r="B10" t="str">
            <v>CAISO_Nuclear</v>
          </cell>
          <cell r="C10" t="str">
            <v>Base</v>
          </cell>
          <cell r="D10" t="str">
            <v>Base2020</v>
          </cell>
          <cell r="E10" t="str">
            <v>Base2020</v>
          </cell>
          <cell r="F10" t="str">
            <v>Base2020</v>
          </cell>
          <cell r="G10" t="str">
            <v>Base2020</v>
          </cell>
          <cell r="H10" t="str">
            <v>Base2020</v>
          </cell>
        </row>
        <row r="11">
          <cell r="B11" t="str">
            <v>CAISO_CCGT1</v>
          </cell>
          <cell r="C11" t="str">
            <v>Base</v>
          </cell>
          <cell r="D11" t="str">
            <v>Base2020</v>
          </cell>
          <cell r="E11" t="str">
            <v>Base2020</v>
          </cell>
          <cell r="F11" t="str">
            <v>Base2020</v>
          </cell>
          <cell r="G11" t="str">
            <v>Base2020</v>
          </cell>
          <cell r="H11" t="str">
            <v>Base2020</v>
          </cell>
        </row>
        <row r="12">
          <cell r="B12" t="str">
            <v>CAISO_CCGT2</v>
          </cell>
          <cell r="C12" t="str">
            <v>Base</v>
          </cell>
          <cell r="D12" t="str">
            <v>Base2020</v>
          </cell>
          <cell r="E12" t="str">
            <v>Base2020</v>
          </cell>
          <cell r="F12" t="str">
            <v>Base2020</v>
          </cell>
          <cell r="G12" t="str">
            <v>Base2020</v>
          </cell>
          <cell r="H12" t="str">
            <v>Base2020</v>
          </cell>
        </row>
        <row r="13">
          <cell r="B13" t="str">
            <v>CAISO_Coal</v>
          </cell>
          <cell r="C13" t="str">
            <v>Base</v>
          </cell>
          <cell r="D13" t="str">
            <v>Base2020</v>
          </cell>
          <cell r="E13" t="str">
            <v>Base2020</v>
          </cell>
          <cell r="F13" t="str">
            <v>Base2020</v>
          </cell>
          <cell r="G13" t="str">
            <v>Base2020</v>
          </cell>
          <cell r="H13" t="str">
            <v>Base2020</v>
          </cell>
        </row>
        <row r="14">
          <cell r="B14" t="str">
            <v>CAISO_Peaker1</v>
          </cell>
          <cell r="C14" t="str">
            <v>Base</v>
          </cell>
          <cell r="D14" t="str">
            <v>Base2020</v>
          </cell>
          <cell r="E14" t="str">
            <v>Base2020</v>
          </cell>
          <cell r="F14" t="str">
            <v>Base2020</v>
          </cell>
          <cell r="G14" t="str">
            <v>Base2020</v>
          </cell>
          <cell r="H14" t="str">
            <v>Base2020</v>
          </cell>
        </row>
        <row r="15">
          <cell r="B15" t="str">
            <v>CAISO_Peaker2</v>
          </cell>
          <cell r="C15" t="str">
            <v>Base</v>
          </cell>
          <cell r="D15" t="str">
            <v>Base2020</v>
          </cell>
          <cell r="E15" t="str">
            <v>Base2020</v>
          </cell>
          <cell r="F15" t="str">
            <v>Base2020</v>
          </cell>
          <cell r="G15" t="str">
            <v>Base2020</v>
          </cell>
          <cell r="H15" t="str">
            <v>Base2020</v>
          </cell>
        </row>
        <row r="16">
          <cell r="B16" t="str">
            <v>CAISO_Advanced_CCGT</v>
          </cell>
          <cell r="C16" t="str">
            <v>Base</v>
          </cell>
          <cell r="D16" t="str">
            <v>Base2020</v>
          </cell>
          <cell r="E16" t="str">
            <v>Base2020</v>
          </cell>
          <cell r="F16" t="str">
            <v>Base2020</v>
          </cell>
          <cell r="G16" t="str">
            <v>Base2020</v>
          </cell>
          <cell r="H16" t="str">
            <v>Base2020_NoNewGas</v>
          </cell>
        </row>
        <row r="17">
          <cell r="B17" t="str">
            <v>CAISO_Aero_CT</v>
          </cell>
          <cell r="C17" t="str">
            <v>Base</v>
          </cell>
          <cell r="D17" t="str">
            <v>Base2020</v>
          </cell>
          <cell r="E17" t="str">
            <v>Base2020</v>
          </cell>
          <cell r="F17" t="str">
            <v>Base2020</v>
          </cell>
          <cell r="G17" t="str">
            <v>Base2020</v>
          </cell>
          <cell r="H17" t="str">
            <v>Base2020_NoNewGas</v>
          </cell>
        </row>
        <row r="18">
          <cell r="B18" t="str">
            <v>CAISO_Reciprocating_Engine</v>
          </cell>
          <cell r="C18" t="str">
            <v>Base</v>
          </cell>
          <cell r="D18" t="str">
            <v>Base2020</v>
          </cell>
          <cell r="E18" t="str">
            <v>Base2020</v>
          </cell>
          <cell r="F18" t="str">
            <v>Base2020</v>
          </cell>
          <cell r="G18" t="str">
            <v>Base2020</v>
          </cell>
          <cell r="H18" t="str">
            <v>Base2020_NoNewGas</v>
          </cell>
        </row>
        <row r="19">
          <cell r="B19" t="str">
            <v>CAISO_ST</v>
          </cell>
          <cell r="C19" t="str">
            <v>Base</v>
          </cell>
          <cell r="D19" t="str">
            <v>Base2020</v>
          </cell>
          <cell r="E19" t="str">
            <v>Base2020</v>
          </cell>
          <cell r="F19" t="str">
            <v>Base2020</v>
          </cell>
          <cell r="G19" t="str">
            <v>Base2020</v>
          </cell>
          <cell r="H19" t="str">
            <v>Base2020</v>
          </cell>
        </row>
        <row r="20">
          <cell r="B20" t="str">
            <v>NW_Nuclear</v>
          </cell>
          <cell r="C20" t="str">
            <v>Base</v>
          </cell>
          <cell r="D20" t="str">
            <v>Base2020</v>
          </cell>
          <cell r="E20" t="str">
            <v>Base2020</v>
          </cell>
          <cell r="F20" t="str">
            <v>Base2020</v>
          </cell>
          <cell r="G20" t="str">
            <v>Base2020</v>
          </cell>
          <cell r="H20" t="str">
            <v>Base2020</v>
          </cell>
        </row>
        <row r="21">
          <cell r="B21" t="str">
            <v>NW_Coal</v>
          </cell>
          <cell r="C21" t="str">
            <v>Base</v>
          </cell>
          <cell r="D21" t="str">
            <v>Base2020</v>
          </cell>
          <cell r="E21" t="str">
            <v>Base2020</v>
          </cell>
          <cell r="F21" t="str">
            <v>Base2020</v>
          </cell>
          <cell r="G21" t="str">
            <v>Base2020</v>
          </cell>
          <cell r="H21" t="str">
            <v>Base2020</v>
          </cell>
        </row>
        <row r="22">
          <cell r="B22" t="str">
            <v>NW_CCGT</v>
          </cell>
          <cell r="C22" t="str">
            <v>Base</v>
          </cell>
          <cell r="D22" t="str">
            <v>Base2020</v>
          </cell>
          <cell r="E22" t="str">
            <v>Base2020</v>
          </cell>
          <cell r="F22" t="str">
            <v>Base2020</v>
          </cell>
          <cell r="G22" t="str">
            <v>Base2020</v>
          </cell>
          <cell r="H22" t="str">
            <v>Base2020</v>
          </cell>
        </row>
        <row r="23">
          <cell r="B23" t="str">
            <v>NW_Peaker</v>
          </cell>
          <cell r="C23" t="str">
            <v>Base</v>
          </cell>
          <cell r="D23" t="str">
            <v>Base2020</v>
          </cell>
          <cell r="E23" t="str">
            <v>Base2020</v>
          </cell>
          <cell r="F23" t="str">
            <v>Base2020</v>
          </cell>
          <cell r="G23" t="str">
            <v>Base2020</v>
          </cell>
          <cell r="H23" t="str">
            <v>Base2020</v>
          </cell>
        </row>
        <row r="24">
          <cell r="B24" t="str">
            <v>SW_Nuclear</v>
          </cell>
          <cell r="C24" t="str">
            <v>Base</v>
          </cell>
          <cell r="D24" t="str">
            <v>Base2020</v>
          </cell>
          <cell r="E24" t="str">
            <v>Base2020</v>
          </cell>
          <cell r="F24" t="str">
            <v>Base2020</v>
          </cell>
          <cell r="G24" t="str">
            <v>Base2020</v>
          </cell>
          <cell r="H24" t="str">
            <v>Base2020</v>
          </cell>
        </row>
        <row r="25">
          <cell r="B25" t="str">
            <v>SW_Coal</v>
          </cell>
          <cell r="C25" t="str">
            <v>Base</v>
          </cell>
          <cell r="D25" t="str">
            <v>Base2020</v>
          </cell>
          <cell r="E25" t="str">
            <v>Base2020</v>
          </cell>
          <cell r="F25" t="str">
            <v>Base2020</v>
          </cell>
          <cell r="G25" t="str">
            <v>Base2020</v>
          </cell>
          <cell r="H25" t="str">
            <v>Base2020</v>
          </cell>
        </row>
        <row r="26">
          <cell r="B26" t="str">
            <v>SW_CCGT</v>
          </cell>
          <cell r="C26" t="str">
            <v>Base</v>
          </cell>
          <cell r="D26" t="str">
            <v>Base2020</v>
          </cell>
          <cell r="E26" t="str">
            <v>Base2020</v>
          </cell>
          <cell r="F26" t="str">
            <v>Base2020</v>
          </cell>
          <cell r="G26" t="str">
            <v>Base2020</v>
          </cell>
          <cell r="H26" t="str">
            <v>Base2020</v>
          </cell>
        </row>
        <row r="27">
          <cell r="B27" t="str">
            <v>SW_Peaker</v>
          </cell>
          <cell r="C27" t="str">
            <v>Base</v>
          </cell>
          <cell r="D27" t="str">
            <v>Base2020</v>
          </cell>
          <cell r="E27" t="str">
            <v>Base2020</v>
          </cell>
          <cell r="F27" t="str">
            <v>Base2020</v>
          </cell>
          <cell r="G27" t="str">
            <v>Base2020</v>
          </cell>
          <cell r="H27" t="str">
            <v>Base2020</v>
          </cell>
        </row>
        <row r="28">
          <cell r="B28" t="str">
            <v>SW_ST</v>
          </cell>
          <cell r="C28" t="str">
            <v>Base</v>
          </cell>
          <cell r="D28" t="str">
            <v>Base2020</v>
          </cell>
          <cell r="E28" t="str">
            <v>Base2020</v>
          </cell>
          <cell r="F28" t="str">
            <v>Base2020</v>
          </cell>
          <cell r="G28" t="str">
            <v>Base2020</v>
          </cell>
          <cell r="H28" t="str">
            <v>Base2020</v>
          </cell>
        </row>
        <row r="29">
          <cell r="B29" t="str">
            <v>LDWP_Nuclear</v>
          </cell>
          <cell r="C29" t="str">
            <v>Base</v>
          </cell>
          <cell r="D29" t="str">
            <v>Base2020</v>
          </cell>
          <cell r="E29" t="str">
            <v>Base2020</v>
          </cell>
          <cell r="F29" t="str">
            <v>Base2020</v>
          </cell>
          <cell r="G29" t="str">
            <v>Base2020</v>
          </cell>
          <cell r="H29" t="str">
            <v>Base2020</v>
          </cell>
        </row>
        <row r="30">
          <cell r="B30" t="str">
            <v>LDWP_Coal</v>
          </cell>
          <cell r="C30" t="str">
            <v>Base</v>
          </cell>
          <cell r="D30" t="str">
            <v>Base2020</v>
          </cell>
          <cell r="E30" t="str">
            <v>Base2020</v>
          </cell>
          <cell r="F30" t="str">
            <v>Base2020</v>
          </cell>
          <cell r="G30" t="str">
            <v>Base2020</v>
          </cell>
          <cell r="H30" t="str">
            <v>Base2020</v>
          </cell>
        </row>
        <row r="31">
          <cell r="B31" t="str">
            <v>LDWP_CCGT</v>
          </cell>
          <cell r="C31" t="str">
            <v>Base</v>
          </cell>
          <cell r="D31" t="str">
            <v>Base2020</v>
          </cell>
          <cell r="E31" t="str">
            <v>Base2020</v>
          </cell>
          <cell r="F31" t="str">
            <v>Base2020</v>
          </cell>
          <cell r="G31" t="str">
            <v>Base2020</v>
          </cell>
          <cell r="H31" t="str">
            <v>Base2020</v>
          </cell>
        </row>
        <row r="32">
          <cell r="B32" t="str">
            <v>LDWP_Peaker</v>
          </cell>
          <cell r="C32" t="str">
            <v>Base</v>
          </cell>
          <cell r="D32" t="str">
            <v>Base2020</v>
          </cell>
          <cell r="E32" t="str">
            <v>Base2020</v>
          </cell>
          <cell r="F32" t="str">
            <v>Base2020</v>
          </cell>
          <cell r="G32" t="str">
            <v>Base2020</v>
          </cell>
          <cell r="H32" t="str">
            <v>Base2020</v>
          </cell>
        </row>
        <row r="33">
          <cell r="B33" t="str">
            <v>LDWP_ST</v>
          </cell>
          <cell r="C33" t="str">
            <v>Base</v>
          </cell>
          <cell r="D33" t="str">
            <v>Base2020</v>
          </cell>
          <cell r="E33" t="str">
            <v>Base2020</v>
          </cell>
          <cell r="F33" t="str">
            <v>Base2020</v>
          </cell>
          <cell r="G33" t="str">
            <v>Base2020</v>
          </cell>
          <cell r="H33" t="str">
            <v>Base2020</v>
          </cell>
        </row>
        <row r="34">
          <cell r="B34" t="str">
            <v>IID_CCGT</v>
          </cell>
          <cell r="C34" t="str">
            <v>Base</v>
          </cell>
          <cell r="D34" t="str">
            <v>Base2020</v>
          </cell>
          <cell r="E34" t="str">
            <v>Base2020</v>
          </cell>
          <cell r="F34" t="str">
            <v>Base2020</v>
          </cell>
          <cell r="G34" t="str">
            <v>Base2020</v>
          </cell>
          <cell r="H34" t="str">
            <v>Base2020</v>
          </cell>
        </row>
        <row r="35">
          <cell r="B35" t="str">
            <v>IID_Peaker</v>
          </cell>
          <cell r="C35" t="str">
            <v>Base</v>
          </cell>
          <cell r="D35" t="str">
            <v>Base2020</v>
          </cell>
          <cell r="E35" t="str">
            <v>Base2020</v>
          </cell>
          <cell r="F35" t="str">
            <v>Base2020</v>
          </cell>
          <cell r="G35" t="str">
            <v>Base2020</v>
          </cell>
          <cell r="H35" t="str">
            <v>Base2020</v>
          </cell>
        </row>
        <row r="36">
          <cell r="B36" t="str">
            <v>BANC_CCGT</v>
          </cell>
          <cell r="C36" t="str">
            <v>Base</v>
          </cell>
          <cell r="D36" t="str">
            <v>Base2020</v>
          </cell>
          <cell r="E36" t="str">
            <v>Base2020</v>
          </cell>
          <cell r="F36" t="str">
            <v>Base2020</v>
          </cell>
          <cell r="G36" t="str">
            <v>Base2020</v>
          </cell>
          <cell r="H36" t="str">
            <v>Base2020</v>
          </cell>
        </row>
        <row r="37">
          <cell r="B37" t="str">
            <v>BANC_Peaker</v>
          </cell>
          <cell r="C37" t="str">
            <v>Base</v>
          </cell>
          <cell r="D37" t="str">
            <v>Base2020</v>
          </cell>
          <cell r="E37" t="str">
            <v>Base2020</v>
          </cell>
          <cell r="F37" t="str">
            <v>Base2020</v>
          </cell>
          <cell r="G37" t="str">
            <v>Base2020</v>
          </cell>
          <cell r="H37" t="str">
            <v>Base2020</v>
          </cell>
        </row>
        <row r="38">
          <cell r="B38" t="str">
            <v>BANC_Biomass_for_Other</v>
          </cell>
          <cell r="C38" t="str">
            <v>Base</v>
          </cell>
          <cell r="D38" t="str">
            <v>Base2020</v>
          </cell>
          <cell r="E38" t="str">
            <v>Base2020</v>
          </cell>
          <cell r="F38" t="str">
            <v>Base2020</v>
          </cell>
          <cell r="G38" t="str">
            <v>Base2020</v>
          </cell>
          <cell r="H38" t="str">
            <v>Base2020</v>
          </cell>
        </row>
        <row r="39">
          <cell r="B39" t="str">
            <v>BANC_Geothermal_for_Other</v>
          </cell>
          <cell r="C39" t="str">
            <v>Base</v>
          </cell>
          <cell r="D39" t="str">
            <v>Base2020</v>
          </cell>
          <cell r="E39" t="str">
            <v>Low2020</v>
          </cell>
          <cell r="F39" t="str">
            <v>High2020</v>
          </cell>
          <cell r="G39" t="str">
            <v>Base2020</v>
          </cell>
          <cell r="H39" t="str">
            <v>Base2020</v>
          </cell>
        </row>
        <row r="40">
          <cell r="B40" t="str">
            <v>CAISO_Biomass_for_Other</v>
          </cell>
          <cell r="C40" t="str">
            <v>Base</v>
          </cell>
          <cell r="D40" t="str">
            <v>Base2020</v>
          </cell>
          <cell r="E40" t="str">
            <v>Base2020</v>
          </cell>
          <cell r="F40" t="str">
            <v>Base2020</v>
          </cell>
          <cell r="G40" t="str">
            <v>Base2020</v>
          </cell>
          <cell r="H40" t="str">
            <v>Base2020</v>
          </cell>
        </row>
        <row r="41">
          <cell r="B41" t="str">
            <v>CAISO_Geothermal_for_Other</v>
          </cell>
          <cell r="C41" t="str">
            <v>Base</v>
          </cell>
          <cell r="D41" t="str">
            <v>Base2020</v>
          </cell>
          <cell r="E41" t="str">
            <v>Low2020</v>
          </cell>
          <cell r="F41" t="str">
            <v>High2020</v>
          </cell>
          <cell r="G41" t="str">
            <v>Base2020</v>
          </cell>
          <cell r="H41" t="str">
            <v>Base2020</v>
          </cell>
        </row>
        <row r="42">
          <cell r="B42" t="str">
            <v>IID_Biomass_for_Other</v>
          </cell>
          <cell r="C42" t="str">
            <v>Base</v>
          </cell>
          <cell r="D42" t="str">
            <v>Base2020</v>
          </cell>
          <cell r="E42" t="str">
            <v>Base2020</v>
          </cell>
          <cell r="F42" t="str">
            <v>Base2020</v>
          </cell>
          <cell r="G42" t="str">
            <v>Base2020</v>
          </cell>
          <cell r="H42" t="str">
            <v>Base2020</v>
          </cell>
        </row>
        <row r="43">
          <cell r="B43" t="str">
            <v>IID_Geothermal_for_Other</v>
          </cell>
          <cell r="C43" t="str">
            <v>Base</v>
          </cell>
          <cell r="D43" t="str">
            <v>Base2020</v>
          </cell>
          <cell r="E43" t="str">
            <v>Low2020</v>
          </cell>
          <cell r="F43" t="str">
            <v>High2020</v>
          </cell>
          <cell r="G43" t="str">
            <v>Base2020</v>
          </cell>
          <cell r="H43" t="str">
            <v>Base2020</v>
          </cell>
        </row>
        <row r="44">
          <cell r="B44" t="str">
            <v>LDWP_Biomass_for_Other</v>
          </cell>
          <cell r="C44" t="str">
            <v>Base</v>
          </cell>
          <cell r="D44" t="str">
            <v>Base2020</v>
          </cell>
          <cell r="E44" t="str">
            <v>Base2020</v>
          </cell>
          <cell r="F44" t="str">
            <v>Base2020</v>
          </cell>
          <cell r="G44" t="str">
            <v>Base2020</v>
          </cell>
          <cell r="H44" t="str">
            <v>Base2020</v>
          </cell>
        </row>
        <row r="45">
          <cell r="B45" t="str">
            <v>LDWP_Geothermal_for_Other</v>
          </cell>
          <cell r="C45" t="str">
            <v>Base</v>
          </cell>
          <cell r="D45" t="str">
            <v>Base2020</v>
          </cell>
          <cell r="E45" t="str">
            <v>Low2020</v>
          </cell>
          <cell r="F45" t="str">
            <v>High2020</v>
          </cell>
          <cell r="G45" t="str">
            <v>Base2020</v>
          </cell>
          <cell r="H45" t="str">
            <v>Base2020</v>
          </cell>
        </row>
        <row r="46">
          <cell r="B46" t="str">
            <v>NW_Biomass_for_Other</v>
          </cell>
          <cell r="C46" t="str">
            <v>Base</v>
          </cell>
          <cell r="D46" t="str">
            <v>Base2020</v>
          </cell>
          <cell r="E46" t="str">
            <v>Base2020</v>
          </cell>
          <cell r="F46" t="str">
            <v>Base2020</v>
          </cell>
          <cell r="G46" t="str">
            <v>Base2020</v>
          </cell>
          <cell r="H46" t="str">
            <v>Base2020</v>
          </cell>
        </row>
        <row r="47">
          <cell r="B47" t="str">
            <v>NW_Geothermal_for_Other</v>
          </cell>
          <cell r="C47" t="str">
            <v>Base</v>
          </cell>
          <cell r="D47" t="str">
            <v>Base2020</v>
          </cell>
          <cell r="E47" t="str">
            <v>Low2020</v>
          </cell>
          <cell r="F47" t="str">
            <v>High2020</v>
          </cell>
          <cell r="G47" t="str">
            <v>Base2020</v>
          </cell>
          <cell r="H47" t="str">
            <v>Base2020</v>
          </cell>
        </row>
        <row r="48">
          <cell r="B48" t="str">
            <v>SW_Biomass_for_Other</v>
          </cell>
          <cell r="C48" t="str">
            <v>Base</v>
          </cell>
          <cell r="D48" t="str">
            <v>Base2020</v>
          </cell>
          <cell r="E48" t="str">
            <v>Base2020</v>
          </cell>
          <cell r="F48" t="str">
            <v>Base2020</v>
          </cell>
          <cell r="G48" t="str">
            <v>Base2020</v>
          </cell>
          <cell r="H48" t="str">
            <v>Base2020</v>
          </cell>
        </row>
        <row r="49">
          <cell r="B49" t="str">
            <v>SW_Geothermal_for_Other</v>
          </cell>
          <cell r="C49" t="str">
            <v>Base</v>
          </cell>
          <cell r="D49" t="str">
            <v>Base2020</v>
          </cell>
          <cell r="E49" t="str">
            <v>Low2020</v>
          </cell>
          <cell r="F49" t="str">
            <v>High2020</v>
          </cell>
          <cell r="G49" t="str">
            <v>Base2020</v>
          </cell>
          <cell r="H49" t="str">
            <v>Base2020</v>
          </cell>
        </row>
        <row r="50">
          <cell r="B50" t="str">
            <v>CAISO_Biomass_for_CAISO</v>
          </cell>
          <cell r="C50" t="str">
            <v>Base</v>
          </cell>
          <cell r="D50" t="str">
            <v>Base2020</v>
          </cell>
          <cell r="E50" t="str">
            <v>Base2020</v>
          </cell>
          <cell r="F50" t="str">
            <v>Base2020</v>
          </cell>
          <cell r="G50" t="str">
            <v>Base2020</v>
          </cell>
          <cell r="H50" t="str">
            <v>Base2020</v>
          </cell>
        </row>
        <row r="51">
          <cell r="B51" t="str">
            <v>CAISO_Geothermal_for_CAISO</v>
          </cell>
          <cell r="C51" t="str">
            <v>Base</v>
          </cell>
          <cell r="D51" t="str">
            <v>Base2020</v>
          </cell>
          <cell r="E51" t="str">
            <v>Low2020</v>
          </cell>
          <cell r="F51" t="str">
            <v>High2020</v>
          </cell>
          <cell r="G51" t="str">
            <v>Base2020</v>
          </cell>
          <cell r="H51" t="str">
            <v>Base2020</v>
          </cell>
        </row>
        <row r="52">
          <cell r="B52" t="str">
            <v>IID_Geothermal_for_CAISO</v>
          </cell>
          <cell r="C52" t="str">
            <v>Base</v>
          </cell>
          <cell r="D52" t="str">
            <v>Base2020</v>
          </cell>
          <cell r="E52" t="str">
            <v>Low2020</v>
          </cell>
          <cell r="F52" t="str">
            <v>High2020</v>
          </cell>
          <cell r="G52" t="str">
            <v>Base2020</v>
          </cell>
          <cell r="H52" t="str">
            <v>Base2020</v>
          </cell>
        </row>
        <row r="53">
          <cell r="B53" t="str">
            <v>NW_Biomass_for_CAISO</v>
          </cell>
          <cell r="C53" t="str">
            <v>Base</v>
          </cell>
          <cell r="D53" t="str">
            <v>Base2020</v>
          </cell>
          <cell r="E53" t="str">
            <v>Base2020</v>
          </cell>
          <cell r="F53" t="str">
            <v>Base2020</v>
          </cell>
          <cell r="G53" t="str">
            <v>Base2020</v>
          </cell>
          <cell r="H53" t="str">
            <v>Base2020</v>
          </cell>
        </row>
        <row r="54">
          <cell r="B54" t="str">
            <v>NW_Geothermal_for_CAISO</v>
          </cell>
          <cell r="C54" t="str">
            <v>Base</v>
          </cell>
          <cell r="D54" t="str">
            <v>Base2020</v>
          </cell>
          <cell r="E54" t="str">
            <v>Low2020</v>
          </cell>
          <cell r="F54" t="str">
            <v>High2020</v>
          </cell>
          <cell r="G54" t="str">
            <v>Base2020</v>
          </cell>
          <cell r="H54" t="str">
            <v>Base2020</v>
          </cell>
        </row>
        <row r="55">
          <cell r="B55" t="str">
            <v>InState_Biomass</v>
          </cell>
          <cell r="C55" t="str">
            <v>Base</v>
          </cell>
          <cell r="D55" t="str">
            <v>Base2020</v>
          </cell>
          <cell r="E55" t="str">
            <v>Base2020</v>
          </cell>
          <cell r="F55" t="str">
            <v>Base2020</v>
          </cell>
          <cell r="G55" t="str">
            <v>Base2020</v>
          </cell>
          <cell r="H55" t="str">
            <v>Base2020</v>
          </cell>
        </row>
        <row r="56">
          <cell r="B56" t="str">
            <v>CAISO_Small_Hydro_for_CAISO</v>
          </cell>
          <cell r="C56" t="str">
            <v>Base</v>
          </cell>
          <cell r="D56" t="str">
            <v>Base2020</v>
          </cell>
          <cell r="E56" t="str">
            <v>Base2020</v>
          </cell>
          <cell r="F56" t="str">
            <v>Base2020</v>
          </cell>
          <cell r="G56" t="str">
            <v>Base2020</v>
          </cell>
          <cell r="H56" t="str">
            <v>Base2020</v>
          </cell>
        </row>
        <row r="57">
          <cell r="B57" t="str">
            <v>BANC_Small_Hydro_for_CAISO</v>
          </cell>
          <cell r="C57" t="str">
            <v>Base</v>
          </cell>
          <cell r="D57" t="str">
            <v>Base2020</v>
          </cell>
          <cell r="E57" t="str">
            <v>Base2020</v>
          </cell>
          <cell r="F57" t="str">
            <v>Base2020</v>
          </cell>
          <cell r="G57" t="str">
            <v>Base2020</v>
          </cell>
          <cell r="H57" t="str">
            <v>Base2020</v>
          </cell>
        </row>
        <row r="58">
          <cell r="B58" t="str">
            <v>NW_Small_Hydro_for_CAISO</v>
          </cell>
          <cell r="C58" t="str">
            <v>Base</v>
          </cell>
          <cell r="D58" t="str">
            <v>Base2020</v>
          </cell>
          <cell r="E58" t="str">
            <v>Base2020</v>
          </cell>
          <cell r="F58" t="str">
            <v>Base2020</v>
          </cell>
          <cell r="G58" t="str">
            <v>Base2020</v>
          </cell>
          <cell r="H58" t="str">
            <v>Base2020</v>
          </cell>
        </row>
        <row r="59">
          <cell r="B59" t="str">
            <v>CAISO_Small_Hydro_for_Other</v>
          </cell>
          <cell r="C59" t="str">
            <v>Base</v>
          </cell>
          <cell r="D59" t="str">
            <v>Base2020</v>
          </cell>
          <cell r="E59" t="str">
            <v>Base2020</v>
          </cell>
          <cell r="F59" t="str">
            <v>Base2020</v>
          </cell>
          <cell r="G59" t="str">
            <v>Base2020</v>
          </cell>
          <cell r="H59" t="str">
            <v>Base2020</v>
          </cell>
        </row>
        <row r="60">
          <cell r="B60" t="str">
            <v>BANC_Small_Hydro_for_Other</v>
          </cell>
          <cell r="C60" t="str">
            <v>Base</v>
          </cell>
          <cell r="D60" t="str">
            <v>Base2020</v>
          </cell>
          <cell r="E60" t="str">
            <v>Base2020</v>
          </cell>
          <cell r="F60" t="str">
            <v>Base2020</v>
          </cell>
          <cell r="G60" t="str">
            <v>Base2020</v>
          </cell>
          <cell r="H60" t="str">
            <v>Base2020</v>
          </cell>
        </row>
        <row r="61">
          <cell r="B61" t="str">
            <v>IID_Small_Hydro_for_Other</v>
          </cell>
          <cell r="C61" t="str">
            <v>Base</v>
          </cell>
          <cell r="D61" t="str">
            <v>Base2020</v>
          </cell>
          <cell r="E61" t="str">
            <v>Base2020</v>
          </cell>
          <cell r="F61" t="str">
            <v>Base2020</v>
          </cell>
          <cell r="G61" t="str">
            <v>Base2020</v>
          </cell>
          <cell r="H61" t="str">
            <v>Base2020</v>
          </cell>
        </row>
        <row r="62">
          <cell r="B62" t="str">
            <v>LDWP_Small_Hydro_for_Other</v>
          </cell>
          <cell r="C62" t="str">
            <v>Base</v>
          </cell>
          <cell r="D62" t="str">
            <v>Base2020</v>
          </cell>
          <cell r="E62" t="str">
            <v>Base2020</v>
          </cell>
          <cell r="F62" t="str">
            <v>Base2020</v>
          </cell>
          <cell r="G62" t="str">
            <v>Base2020</v>
          </cell>
          <cell r="H62" t="str">
            <v>Base2020</v>
          </cell>
        </row>
        <row r="63">
          <cell r="B63" t="str">
            <v>NW_Small_Hydro_for_Other</v>
          </cell>
          <cell r="C63" t="str">
            <v>Base</v>
          </cell>
          <cell r="D63" t="str">
            <v>Base2020</v>
          </cell>
          <cell r="E63" t="str">
            <v>Base2020</v>
          </cell>
          <cell r="F63" t="str">
            <v>Base2020</v>
          </cell>
          <cell r="G63" t="str">
            <v>Base2020</v>
          </cell>
          <cell r="H63" t="str">
            <v>Base2020</v>
          </cell>
        </row>
        <row r="64">
          <cell r="B64" t="str">
            <v>SW_Small_Hydro_for_Other</v>
          </cell>
          <cell r="C64" t="str">
            <v>Base</v>
          </cell>
          <cell r="D64" t="str">
            <v>Base2020</v>
          </cell>
          <cell r="E64" t="str">
            <v>Base2020</v>
          </cell>
          <cell r="F64" t="str">
            <v>Base2020</v>
          </cell>
          <cell r="G64" t="str">
            <v>Base2020</v>
          </cell>
          <cell r="H64" t="str">
            <v>Base2020</v>
          </cell>
        </row>
        <row r="65">
          <cell r="B65" t="str">
            <v>Greater_Imperial_Geothermal</v>
          </cell>
          <cell r="C65" t="str">
            <v>Base</v>
          </cell>
          <cell r="D65" t="str">
            <v>Base2020</v>
          </cell>
          <cell r="E65" t="str">
            <v>Low2020</v>
          </cell>
          <cell r="F65" t="str">
            <v>High2020</v>
          </cell>
          <cell r="G65" t="str">
            <v>ITC_Ext2021</v>
          </cell>
          <cell r="H65" t="str">
            <v>ITC_Ext2021</v>
          </cell>
        </row>
        <row r="66">
          <cell r="B66" t="str">
            <v>Inyokern_North_Kramer_Geothermal</v>
          </cell>
          <cell r="C66" t="str">
            <v>Base</v>
          </cell>
          <cell r="D66" t="str">
            <v>Base2020</v>
          </cell>
          <cell r="E66" t="str">
            <v>Low2020</v>
          </cell>
          <cell r="F66" t="str">
            <v>High2020</v>
          </cell>
          <cell r="G66" t="str">
            <v>ITC_Ext2021</v>
          </cell>
          <cell r="H66" t="str">
            <v>ITC_Ext2021</v>
          </cell>
        </row>
        <row r="67">
          <cell r="B67" t="str">
            <v>Northern_California_Ex_Geothermal</v>
          </cell>
          <cell r="C67" t="str">
            <v>Base</v>
          </cell>
          <cell r="D67" t="str">
            <v>Base2020</v>
          </cell>
          <cell r="E67" t="str">
            <v>Low2020</v>
          </cell>
          <cell r="F67" t="str">
            <v>High2020</v>
          </cell>
          <cell r="G67" t="str">
            <v>ITC_Ext2021</v>
          </cell>
          <cell r="H67" t="str">
            <v>ITC_Ext2021</v>
          </cell>
        </row>
        <row r="68">
          <cell r="B68" t="str">
            <v>Pacific_Northwest_Geothermal</v>
          </cell>
          <cell r="C68" t="str">
            <v>Base</v>
          </cell>
          <cell r="D68" t="str">
            <v>Base2020</v>
          </cell>
          <cell r="E68" t="str">
            <v>Low2020</v>
          </cell>
          <cell r="F68" t="str">
            <v>High2020</v>
          </cell>
          <cell r="G68" t="str">
            <v>ITC_Ext2021</v>
          </cell>
          <cell r="H68" t="str">
            <v>ITC_Ext2021</v>
          </cell>
        </row>
        <row r="69">
          <cell r="B69" t="str">
            <v>Riverside_Palm_Springs_Geothermal</v>
          </cell>
          <cell r="C69" t="str">
            <v>Base</v>
          </cell>
          <cell r="D69" t="str">
            <v>Base2020</v>
          </cell>
          <cell r="E69" t="str">
            <v>Low2020</v>
          </cell>
          <cell r="F69" t="str">
            <v>High2020</v>
          </cell>
          <cell r="G69" t="str">
            <v>ITC_Ext2021</v>
          </cell>
          <cell r="H69" t="str">
            <v>ITC_Ext2021</v>
          </cell>
        </row>
        <row r="70">
          <cell r="B70" t="str">
            <v>Solano_Geothermal</v>
          </cell>
          <cell r="C70" t="str">
            <v>Base</v>
          </cell>
          <cell r="D70" t="str">
            <v>Base2020</v>
          </cell>
          <cell r="E70" t="str">
            <v>Low2020</v>
          </cell>
          <cell r="F70" t="str">
            <v>High2020</v>
          </cell>
          <cell r="G70" t="str">
            <v>ITC_Ext2021</v>
          </cell>
          <cell r="H70" t="str">
            <v>ITC_Ext2021</v>
          </cell>
        </row>
        <row r="71">
          <cell r="B71" t="str">
            <v>Southern_Nevada_Geothermal</v>
          </cell>
          <cell r="C71" t="str">
            <v>Base</v>
          </cell>
          <cell r="D71" t="str">
            <v>Base2020</v>
          </cell>
          <cell r="E71" t="str">
            <v>Low2020</v>
          </cell>
          <cell r="F71" t="str">
            <v>High2020</v>
          </cell>
          <cell r="G71" t="str">
            <v>ITC_Ext2021</v>
          </cell>
          <cell r="H71" t="str">
            <v>ITC_Ext2021</v>
          </cell>
        </row>
        <row r="72">
          <cell r="B72" t="str">
            <v/>
          </cell>
          <cell r="C72" t="str">
            <v/>
          </cell>
        </row>
        <row r="73">
          <cell r="B73" t="str">
            <v/>
          </cell>
          <cell r="C73" t="str">
            <v/>
          </cell>
        </row>
        <row r="74">
          <cell r="B74" t="str">
            <v/>
          </cell>
          <cell r="C74" t="str">
            <v/>
          </cell>
        </row>
        <row r="75">
          <cell r="B75" t="str">
            <v/>
          </cell>
          <cell r="C75" t="str">
            <v/>
          </cell>
        </row>
        <row r="76">
          <cell r="B76" t="str">
            <v/>
          </cell>
          <cell r="C76" t="str">
            <v/>
          </cell>
        </row>
        <row r="77">
          <cell r="B77" t="str">
            <v/>
          </cell>
          <cell r="C77" t="str">
            <v/>
          </cell>
        </row>
        <row r="78">
          <cell r="B78" t="str">
            <v/>
          </cell>
          <cell r="C78" t="str">
            <v/>
          </cell>
        </row>
        <row r="79">
          <cell r="B79" t="str">
            <v/>
          </cell>
          <cell r="C79" t="str">
            <v/>
          </cell>
        </row>
        <row r="81">
          <cell r="C81" t="str">
            <v>Variable Resource Cost Scenario Name</v>
          </cell>
        </row>
        <row r="82">
          <cell r="B82" t="str">
            <v>Variable Resource Name</v>
          </cell>
          <cell r="C82" t="str">
            <v>Base</v>
          </cell>
          <cell r="D82" t="str">
            <v>HighSolar</v>
          </cell>
          <cell r="E82" t="str">
            <v>ITC_ext</v>
          </cell>
          <cell r="F82" t="str">
            <v>HighOOSTx</v>
          </cell>
          <cell r="G82" t="str">
            <v>LowOOSTx</v>
          </cell>
          <cell r="H82" t="str">
            <v>OOSLtd</v>
          </cell>
          <cell r="I82" t="str">
            <v>NoNewDER</v>
          </cell>
          <cell r="J82" t="str">
            <v>Base2020OOSLtd</v>
          </cell>
          <cell r="K82" t="str">
            <v>Base2020</v>
          </cell>
          <cell r="L82" t="str">
            <v>HighSolar2020</v>
          </cell>
          <cell r="M82" t="str">
            <v>HighOSW2020</v>
          </cell>
          <cell r="N82" t="str">
            <v>LowOOSWind2020</v>
          </cell>
          <cell r="O82" t="str">
            <v>HighOOSWind2020</v>
          </cell>
          <cell r="P82" t="str">
            <v>ITCExt2021</v>
          </cell>
          <cell r="Q82" t="str">
            <v>ITCExt2021_NoNewDER</v>
          </cell>
        </row>
        <row r="83">
          <cell r="B83" t="str">
            <v>Customer_PV</v>
          </cell>
          <cell r="C83" t="str">
            <v>Base</v>
          </cell>
          <cell r="D83" t="str">
            <v>Base</v>
          </cell>
          <cell r="E83" t="str">
            <v>ITC_ext</v>
          </cell>
          <cell r="F83" t="str">
            <v>Base</v>
          </cell>
          <cell r="G83" t="str">
            <v>Base</v>
          </cell>
          <cell r="H83" t="str">
            <v>Base</v>
          </cell>
          <cell r="I83" t="str">
            <v>Base</v>
          </cell>
          <cell r="J83" t="str">
            <v>Base2020</v>
          </cell>
          <cell r="K83" t="str">
            <v>Base2020</v>
          </cell>
          <cell r="L83" t="str">
            <v>High2020</v>
          </cell>
          <cell r="M83" t="str">
            <v>Base2020</v>
          </cell>
          <cell r="N83" t="str">
            <v>Base2020</v>
          </cell>
          <cell r="O83" t="str">
            <v>Base2020</v>
          </cell>
          <cell r="P83" t="str">
            <v>ITC_Ext2021</v>
          </cell>
          <cell r="Q83" t="str">
            <v>ITC_Ext2021</v>
          </cell>
        </row>
        <row r="84">
          <cell r="B84" t="str">
            <v>BANC_Solar_for_Other</v>
          </cell>
          <cell r="C84" t="str">
            <v>Base</v>
          </cell>
          <cell r="D84" t="str">
            <v>Base</v>
          </cell>
          <cell r="E84" t="str">
            <v>ITC_ext</v>
          </cell>
          <cell r="F84" t="str">
            <v>Base</v>
          </cell>
          <cell r="G84" t="str">
            <v>Base</v>
          </cell>
          <cell r="H84" t="str">
            <v>Base</v>
          </cell>
          <cell r="I84" t="str">
            <v>Base</v>
          </cell>
          <cell r="J84" t="str">
            <v>Base2020</v>
          </cell>
          <cell r="K84" t="str">
            <v>Base2020</v>
          </cell>
          <cell r="L84" t="str">
            <v>High2020</v>
          </cell>
          <cell r="M84" t="str">
            <v>Base2020</v>
          </cell>
          <cell r="N84" t="str">
            <v>Base2020</v>
          </cell>
          <cell r="O84" t="str">
            <v>Base2020</v>
          </cell>
          <cell r="P84" t="str">
            <v>ITC_Ext2021</v>
          </cell>
          <cell r="Q84" t="str">
            <v>ITC_Ext2021</v>
          </cell>
        </row>
        <row r="85">
          <cell r="B85" t="str">
            <v>CAISO_Solar_for_Other</v>
          </cell>
          <cell r="C85" t="str">
            <v>Base</v>
          </cell>
          <cell r="D85" t="str">
            <v>Base</v>
          </cell>
          <cell r="E85" t="str">
            <v>ITC_ext</v>
          </cell>
          <cell r="F85" t="str">
            <v>Base</v>
          </cell>
          <cell r="G85" t="str">
            <v>Base</v>
          </cell>
          <cell r="H85" t="str">
            <v>Base</v>
          </cell>
          <cell r="I85" t="str">
            <v>Base</v>
          </cell>
          <cell r="J85" t="str">
            <v>Base2020</v>
          </cell>
          <cell r="K85" t="str">
            <v>Base2020</v>
          </cell>
          <cell r="L85" t="str">
            <v>High2020</v>
          </cell>
          <cell r="M85" t="str">
            <v>Base2020</v>
          </cell>
          <cell r="N85" t="str">
            <v>Base2020</v>
          </cell>
          <cell r="O85" t="str">
            <v>Base2020</v>
          </cell>
          <cell r="P85" t="str">
            <v>ITC_Ext2021</v>
          </cell>
          <cell r="Q85" t="str">
            <v>ITC_Ext2021</v>
          </cell>
        </row>
        <row r="86">
          <cell r="B86" t="str">
            <v>IID_Solar_for_Other</v>
          </cell>
          <cell r="C86" t="str">
            <v>Base</v>
          </cell>
          <cell r="D86" t="str">
            <v>Base</v>
          </cell>
          <cell r="E86" t="str">
            <v>ITC_ext</v>
          </cell>
          <cell r="F86" t="str">
            <v>Base</v>
          </cell>
          <cell r="G86" t="str">
            <v>Base</v>
          </cell>
          <cell r="H86" t="str">
            <v>Base</v>
          </cell>
          <cell r="I86" t="str">
            <v>Base</v>
          </cell>
          <cell r="J86" t="str">
            <v>Base2020</v>
          </cell>
          <cell r="K86" t="str">
            <v>Base2020</v>
          </cell>
          <cell r="L86" t="str">
            <v>High2020</v>
          </cell>
          <cell r="M86" t="str">
            <v>Base2020</v>
          </cell>
          <cell r="N86" t="str">
            <v>Base2020</v>
          </cell>
          <cell r="O86" t="str">
            <v>Base2020</v>
          </cell>
          <cell r="P86" t="str">
            <v>ITC_Ext2021</v>
          </cell>
          <cell r="Q86" t="str">
            <v>ITC_Ext2021</v>
          </cell>
        </row>
        <row r="87">
          <cell r="B87" t="str">
            <v>LDWP_Solar_for_Other</v>
          </cell>
          <cell r="C87" t="str">
            <v>Base</v>
          </cell>
          <cell r="D87" t="str">
            <v>Base</v>
          </cell>
          <cell r="E87" t="str">
            <v>ITC_ext</v>
          </cell>
          <cell r="F87" t="str">
            <v>Base</v>
          </cell>
          <cell r="G87" t="str">
            <v>Base</v>
          </cell>
          <cell r="H87" t="str">
            <v>Base</v>
          </cell>
          <cell r="I87" t="str">
            <v>Base</v>
          </cell>
          <cell r="J87" t="str">
            <v>Base2020</v>
          </cell>
          <cell r="K87" t="str">
            <v>Base2020</v>
          </cell>
          <cell r="L87" t="str">
            <v>High2020</v>
          </cell>
          <cell r="M87" t="str">
            <v>Base2020</v>
          </cell>
          <cell r="N87" t="str">
            <v>Base2020</v>
          </cell>
          <cell r="O87" t="str">
            <v>Base2020</v>
          </cell>
          <cell r="P87" t="str">
            <v>ITC_Ext2021</v>
          </cell>
          <cell r="Q87" t="str">
            <v>ITC_Ext2021</v>
          </cell>
        </row>
        <row r="88">
          <cell r="B88" t="str">
            <v>NW_Solar_for_Other</v>
          </cell>
          <cell r="C88" t="str">
            <v>Base</v>
          </cell>
          <cell r="D88" t="str">
            <v>Base</v>
          </cell>
          <cell r="E88" t="str">
            <v>ITC_ext</v>
          </cell>
          <cell r="F88" t="str">
            <v>Base</v>
          </cell>
          <cell r="G88" t="str">
            <v>Base</v>
          </cell>
          <cell r="H88" t="str">
            <v>Base</v>
          </cell>
          <cell r="I88" t="str">
            <v>Base</v>
          </cell>
          <cell r="J88" t="str">
            <v>Base2020</v>
          </cell>
          <cell r="K88" t="str">
            <v>Base2020</v>
          </cell>
          <cell r="L88" t="str">
            <v>High2020</v>
          </cell>
          <cell r="M88" t="str">
            <v>Base2020</v>
          </cell>
          <cell r="N88" t="str">
            <v>Base2020</v>
          </cell>
          <cell r="O88" t="str">
            <v>Base2020</v>
          </cell>
          <cell r="P88" t="str">
            <v>ITC_Ext2021</v>
          </cell>
          <cell r="Q88" t="str">
            <v>ITC_Ext2021</v>
          </cell>
        </row>
        <row r="89">
          <cell r="B89" t="str">
            <v>SW_Solar_for_Other</v>
          </cell>
          <cell r="C89" t="str">
            <v>Base</v>
          </cell>
          <cell r="D89" t="str">
            <v>Base</v>
          </cell>
          <cell r="E89" t="str">
            <v>ITC_ext</v>
          </cell>
          <cell r="F89" t="str">
            <v>Base</v>
          </cell>
          <cell r="G89" t="str">
            <v>Base</v>
          </cell>
          <cell r="H89" t="str">
            <v>Base</v>
          </cell>
          <cell r="I89" t="str">
            <v>Base</v>
          </cell>
          <cell r="J89" t="str">
            <v>Base2020</v>
          </cell>
          <cell r="K89" t="str">
            <v>Base2020</v>
          </cell>
          <cell r="L89" t="str">
            <v>High2020</v>
          </cell>
          <cell r="M89" t="str">
            <v>Base2020</v>
          </cell>
          <cell r="N89" t="str">
            <v>Base2020</v>
          </cell>
          <cell r="O89" t="str">
            <v>Base2020</v>
          </cell>
          <cell r="P89" t="str">
            <v>ITC_Ext2021</v>
          </cell>
          <cell r="Q89" t="str">
            <v>ITC_Ext2021</v>
          </cell>
        </row>
        <row r="90">
          <cell r="B90" t="str">
            <v>CAISO_Solar_for_CAISO</v>
          </cell>
          <cell r="C90" t="str">
            <v>Base</v>
          </cell>
          <cell r="D90" t="str">
            <v>Base</v>
          </cell>
          <cell r="E90" t="str">
            <v>ITC_ext</v>
          </cell>
          <cell r="F90" t="str">
            <v>Base</v>
          </cell>
          <cell r="G90" t="str">
            <v>Base</v>
          </cell>
          <cell r="H90" t="str">
            <v>Base</v>
          </cell>
          <cell r="I90" t="str">
            <v>Base</v>
          </cell>
          <cell r="J90" t="str">
            <v>Base2020</v>
          </cell>
          <cell r="K90" t="str">
            <v>Base2020</v>
          </cell>
          <cell r="L90" t="str">
            <v>High2020</v>
          </cell>
          <cell r="M90" t="str">
            <v>Base2020</v>
          </cell>
          <cell r="N90" t="str">
            <v>Base2020</v>
          </cell>
          <cell r="O90" t="str">
            <v>Base2020</v>
          </cell>
          <cell r="P90" t="str">
            <v>ITC_Ext2021</v>
          </cell>
          <cell r="Q90" t="str">
            <v>ITC_Ext2021</v>
          </cell>
        </row>
        <row r="91">
          <cell r="B91" t="str">
            <v>IID_Solar_for_CAISO</v>
          </cell>
          <cell r="C91" t="str">
            <v>Base</v>
          </cell>
          <cell r="D91" t="str">
            <v>Base</v>
          </cell>
          <cell r="E91" t="str">
            <v>ITC_ext</v>
          </cell>
          <cell r="F91" t="str">
            <v>Base</v>
          </cell>
          <cell r="G91" t="str">
            <v>Base</v>
          </cell>
          <cell r="H91" t="str">
            <v>Base</v>
          </cell>
          <cell r="I91" t="str">
            <v>Base</v>
          </cell>
          <cell r="J91" t="str">
            <v>Base2020</v>
          </cell>
          <cell r="K91" t="str">
            <v>Base2020</v>
          </cell>
          <cell r="L91" t="str">
            <v>High2020</v>
          </cell>
          <cell r="M91" t="str">
            <v>Base2020</v>
          </cell>
          <cell r="N91" t="str">
            <v>Base2020</v>
          </cell>
          <cell r="O91" t="str">
            <v>Base2020</v>
          </cell>
          <cell r="P91" t="str">
            <v>ITC_Ext2021</v>
          </cell>
          <cell r="Q91" t="str">
            <v>ITC_Ext2021</v>
          </cell>
        </row>
        <row r="92">
          <cell r="B92" t="str">
            <v>SW_Solar_for_CAISO</v>
          </cell>
          <cell r="C92" t="str">
            <v>Base</v>
          </cell>
          <cell r="D92" t="str">
            <v>Base</v>
          </cell>
          <cell r="E92" t="str">
            <v>ITC_ext</v>
          </cell>
          <cell r="F92" t="str">
            <v>Base</v>
          </cell>
          <cell r="G92" t="str">
            <v>Base</v>
          </cell>
          <cell r="H92" t="str">
            <v>Base</v>
          </cell>
          <cell r="I92" t="str">
            <v>Base</v>
          </cell>
          <cell r="J92" t="str">
            <v>Base2020</v>
          </cell>
          <cell r="K92" t="str">
            <v>Base2020</v>
          </cell>
          <cell r="L92" t="str">
            <v>High2020</v>
          </cell>
          <cell r="M92" t="str">
            <v>Base2020</v>
          </cell>
          <cell r="N92" t="str">
            <v>Base2020</v>
          </cell>
          <cell r="O92" t="str">
            <v>Base2020</v>
          </cell>
          <cell r="P92" t="str">
            <v>ITC_Ext2021</v>
          </cell>
          <cell r="Q92" t="str">
            <v>ITC_Ext2021</v>
          </cell>
        </row>
        <row r="93">
          <cell r="B93" t="str">
            <v>BANC_Wind_for_Other</v>
          </cell>
          <cell r="C93" t="str">
            <v>Base</v>
          </cell>
          <cell r="D93" t="str">
            <v>Base</v>
          </cell>
          <cell r="E93" t="str">
            <v>Base</v>
          </cell>
          <cell r="F93" t="str">
            <v>Base</v>
          </cell>
          <cell r="G93" t="str">
            <v>Base</v>
          </cell>
          <cell r="H93" t="str">
            <v>Base</v>
          </cell>
          <cell r="I93" t="str">
            <v>Base</v>
          </cell>
          <cell r="J93" t="str">
            <v>Base2020</v>
          </cell>
          <cell r="K93" t="str">
            <v>Base2020</v>
          </cell>
          <cell r="L93" t="str">
            <v>Base2020</v>
          </cell>
          <cell r="M93" t="str">
            <v>Base2020</v>
          </cell>
          <cell r="N93" t="str">
            <v>Base2020</v>
          </cell>
          <cell r="O93" t="str">
            <v>Base2020</v>
          </cell>
          <cell r="P93" t="str">
            <v>ITC_Ext2021</v>
          </cell>
          <cell r="Q93" t="str">
            <v>ITC_Ext2021</v>
          </cell>
        </row>
        <row r="94">
          <cell r="B94" t="str">
            <v>CAISO_Wind_for_Other</v>
          </cell>
          <cell r="C94" t="str">
            <v>Base</v>
          </cell>
          <cell r="D94" t="str">
            <v>Base</v>
          </cell>
          <cell r="E94" t="str">
            <v>Base</v>
          </cell>
          <cell r="F94" t="str">
            <v>Base</v>
          </cell>
          <cell r="G94" t="str">
            <v>Base</v>
          </cell>
          <cell r="H94" t="str">
            <v>Base</v>
          </cell>
          <cell r="I94" t="str">
            <v>Base</v>
          </cell>
          <cell r="J94" t="str">
            <v>Base2020</v>
          </cell>
          <cell r="K94" t="str">
            <v>Base2020</v>
          </cell>
          <cell r="L94" t="str">
            <v>Base2020</v>
          </cell>
          <cell r="M94" t="str">
            <v>Base2020</v>
          </cell>
          <cell r="N94" t="str">
            <v>Base2020</v>
          </cell>
          <cell r="O94" t="str">
            <v>Base2020</v>
          </cell>
          <cell r="P94" t="str">
            <v>ITC_Ext2021</v>
          </cell>
          <cell r="Q94" t="str">
            <v>ITC_Ext2021</v>
          </cell>
        </row>
        <row r="95">
          <cell r="B95" t="str">
            <v>IID_Wind_for_Other</v>
          </cell>
          <cell r="C95" t="str">
            <v>Base</v>
          </cell>
          <cell r="D95" t="str">
            <v>Base</v>
          </cell>
          <cell r="E95" t="str">
            <v>Base</v>
          </cell>
          <cell r="F95" t="str">
            <v>Base</v>
          </cell>
          <cell r="G95" t="str">
            <v>Base</v>
          </cell>
          <cell r="H95" t="str">
            <v>Base</v>
          </cell>
          <cell r="I95" t="str">
            <v>Base</v>
          </cell>
          <cell r="J95" t="str">
            <v>Base2020</v>
          </cell>
          <cell r="K95" t="str">
            <v>Base2020</v>
          </cell>
          <cell r="L95" t="str">
            <v>Base2020</v>
          </cell>
          <cell r="M95" t="str">
            <v>Base2020</v>
          </cell>
          <cell r="N95" t="str">
            <v>Base2020</v>
          </cell>
          <cell r="O95" t="str">
            <v>Base2020</v>
          </cell>
          <cell r="P95" t="str">
            <v>ITC_Ext2021</v>
          </cell>
          <cell r="Q95" t="str">
            <v>ITC_Ext2021</v>
          </cell>
        </row>
        <row r="96">
          <cell r="B96" t="str">
            <v>LDWP_Wind_for_Other</v>
          </cell>
          <cell r="C96" t="str">
            <v>Base</v>
          </cell>
          <cell r="D96" t="str">
            <v>Base</v>
          </cell>
          <cell r="E96" t="str">
            <v>Base</v>
          </cell>
          <cell r="F96" t="str">
            <v>Base</v>
          </cell>
          <cell r="G96" t="str">
            <v>Base</v>
          </cell>
          <cell r="H96" t="str">
            <v>Base</v>
          </cell>
          <cell r="I96" t="str">
            <v>Base</v>
          </cell>
          <cell r="J96" t="str">
            <v>Base2020</v>
          </cell>
          <cell r="K96" t="str">
            <v>Base2020</v>
          </cell>
          <cell r="L96" t="str">
            <v>Base2020</v>
          </cell>
          <cell r="M96" t="str">
            <v>Base2020</v>
          </cell>
          <cell r="N96" t="str">
            <v>Base2020</v>
          </cell>
          <cell r="O96" t="str">
            <v>Base2020</v>
          </cell>
          <cell r="P96" t="str">
            <v>ITC_Ext2021</v>
          </cell>
          <cell r="Q96" t="str">
            <v>ITC_Ext2021</v>
          </cell>
        </row>
        <row r="97">
          <cell r="B97" t="str">
            <v>NW_Wind_for_Other</v>
          </cell>
          <cell r="C97" t="str">
            <v>Base</v>
          </cell>
          <cell r="D97" t="str">
            <v>Base</v>
          </cell>
          <cell r="E97" t="str">
            <v>Base</v>
          </cell>
          <cell r="F97" t="str">
            <v>Base</v>
          </cell>
          <cell r="G97" t="str">
            <v>Base</v>
          </cell>
          <cell r="H97" t="str">
            <v>Base</v>
          </cell>
          <cell r="I97" t="str">
            <v>Base</v>
          </cell>
          <cell r="J97" t="str">
            <v>Base2020</v>
          </cell>
          <cell r="K97" t="str">
            <v>Base2020</v>
          </cell>
          <cell r="L97" t="str">
            <v>Base2020</v>
          </cell>
          <cell r="M97" t="str">
            <v>Base2020</v>
          </cell>
          <cell r="N97" t="str">
            <v>Base2020</v>
          </cell>
          <cell r="O97" t="str">
            <v>Base2020</v>
          </cell>
          <cell r="P97" t="str">
            <v>ITC_Ext2021</v>
          </cell>
          <cell r="Q97" t="str">
            <v>ITC_Ext2021</v>
          </cell>
        </row>
        <row r="98">
          <cell r="B98" t="str">
            <v>SW_Wind_for_Other</v>
          </cell>
          <cell r="C98" t="str">
            <v>Base</v>
          </cell>
          <cell r="D98" t="str">
            <v>Base</v>
          </cell>
          <cell r="E98" t="str">
            <v>Base</v>
          </cell>
          <cell r="F98" t="str">
            <v>Base</v>
          </cell>
          <cell r="G98" t="str">
            <v>Base</v>
          </cell>
          <cell r="H98" t="str">
            <v>Base</v>
          </cell>
          <cell r="I98" t="str">
            <v>Base</v>
          </cell>
          <cell r="J98" t="str">
            <v>Base2020</v>
          </cell>
          <cell r="K98" t="str">
            <v>Base2020</v>
          </cell>
          <cell r="L98" t="str">
            <v>Base2020</v>
          </cell>
          <cell r="M98" t="str">
            <v>Base2020</v>
          </cell>
          <cell r="N98" t="str">
            <v>Base2020</v>
          </cell>
          <cell r="O98" t="str">
            <v>Base2020</v>
          </cell>
          <cell r="P98" t="str">
            <v>ITC_Ext2021</v>
          </cell>
          <cell r="Q98" t="str">
            <v>ITC_Ext2021</v>
          </cell>
        </row>
        <row r="99">
          <cell r="B99" t="str">
            <v>CAISO_Wind_for_CAISO</v>
          </cell>
          <cell r="C99" t="str">
            <v>Base</v>
          </cell>
          <cell r="D99" t="str">
            <v>Base</v>
          </cell>
          <cell r="E99" t="str">
            <v>Base</v>
          </cell>
          <cell r="F99" t="str">
            <v>Base</v>
          </cell>
          <cell r="G99" t="str">
            <v>Base</v>
          </cell>
          <cell r="H99" t="str">
            <v>Base</v>
          </cell>
          <cell r="I99" t="str">
            <v>Base</v>
          </cell>
          <cell r="J99" t="str">
            <v>Base2020</v>
          </cell>
          <cell r="K99" t="str">
            <v>Base2020</v>
          </cell>
          <cell r="L99" t="str">
            <v>Base2020</v>
          </cell>
          <cell r="M99" t="str">
            <v>Base2020</v>
          </cell>
          <cell r="N99" t="str">
            <v>Base2020</v>
          </cell>
          <cell r="O99" t="str">
            <v>Base2020</v>
          </cell>
          <cell r="P99" t="str">
            <v>ITC_Ext2021</v>
          </cell>
          <cell r="Q99" t="str">
            <v>ITC_Ext2021</v>
          </cell>
        </row>
        <row r="100">
          <cell r="B100" t="str">
            <v>LDWP_Wind_for_CAISO</v>
          </cell>
          <cell r="C100" t="str">
            <v>Base</v>
          </cell>
          <cell r="D100" t="str">
            <v>Base</v>
          </cell>
          <cell r="E100" t="str">
            <v>Base</v>
          </cell>
          <cell r="F100" t="str">
            <v>Base</v>
          </cell>
          <cell r="G100" t="str">
            <v>Base</v>
          </cell>
          <cell r="H100" t="str">
            <v>Base</v>
          </cell>
          <cell r="I100" t="str">
            <v>Base</v>
          </cell>
          <cell r="J100" t="str">
            <v>Base2020</v>
          </cell>
          <cell r="K100" t="str">
            <v>Base2020</v>
          </cell>
          <cell r="L100" t="str">
            <v>Base2020</v>
          </cell>
          <cell r="M100" t="str">
            <v>Base2020</v>
          </cell>
          <cell r="N100" t="str">
            <v>Base2020</v>
          </cell>
          <cell r="O100" t="str">
            <v>Base2020</v>
          </cell>
          <cell r="P100" t="str">
            <v>ITC_Ext2021</v>
          </cell>
          <cell r="Q100" t="str">
            <v>ITC_Ext2021</v>
          </cell>
        </row>
        <row r="101">
          <cell r="B101" t="str">
            <v>NW_Wind_for_CAISO</v>
          </cell>
          <cell r="C101" t="str">
            <v>Base</v>
          </cell>
          <cell r="D101" t="str">
            <v>Base</v>
          </cell>
          <cell r="E101" t="str">
            <v>Base</v>
          </cell>
          <cell r="F101" t="str">
            <v>Base</v>
          </cell>
          <cell r="G101" t="str">
            <v>Base</v>
          </cell>
          <cell r="H101" t="str">
            <v>Base</v>
          </cell>
          <cell r="I101" t="str">
            <v>Base</v>
          </cell>
          <cell r="J101" t="str">
            <v>Base2020</v>
          </cell>
          <cell r="K101" t="str">
            <v>Base2020</v>
          </cell>
          <cell r="L101" t="str">
            <v>Base2020</v>
          </cell>
          <cell r="M101" t="str">
            <v>Base2020</v>
          </cell>
          <cell r="N101" t="str">
            <v>Base2020</v>
          </cell>
          <cell r="O101" t="str">
            <v>Base2020</v>
          </cell>
          <cell r="P101" t="str">
            <v>ITC_Ext2021</v>
          </cell>
          <cell r="Q101" t="str">
            <v>ITC_Ext2021</v>
          </cell>
        </row>
        <row r="102">
          <cell r="B102" t="str">
            <v>SW_Wind_for_CAISO</v>
          </cell>
          <cell r="C102" t="str">
            <v>Base</v>
          </cell>
          <cell r="D102" t="str">
            <v>Base</v>
          </cell>
          <cell r="E102" t="str">
            <v>Base</v>
          </cell>
          <cell r="F102" t="str">
            <v>Base</v>
          </cell>
          <cell r="G102" t="str">
            <v>Base</v>
          </cell>
          <cell r="H102" t="str">
            <v>Base</v>
          </cell>
          <cell r="I102" t="str">
            <v>Base</v>
          </cell>
          <cell r="J102" t="str">
            <v>Base2020</v>
          </cell>
          <cell r="K102" t="str">
            <v>Base2020</v>
          </cell>
          <cell r="L102" t="str">
            <v>Base2020</v>
          </cell>
          <cell r="M102" t="str">
            <v>Base2020</v>
          </cell>
          <cell r="N102" t="str">
            <v>Base2020</v>
          </cell>
          <cell r="O102" t="str">
            <v>Base2020</v>
          </cell>
          <cell r="P102" t="str">
            <v>ITC_Ext2021</v>
          </cell>
          <cell r="Q102" t="str">
            <v>ITC_Ext2021</v>
          </cell>
        </row>
        <row r="103">
          <cell r="B103" t="str">
            <v>Carrizo_Solar</v>
          </cell>
          <cell r="C103" t="str">
            <v>Base</v>
          </cell>
          <cell r="D103" t="str">
            <v>High</v>
          </cell>
          <cell r="E103" t="str">
            <v>ITC_ext</v>
          </cell>
          <cell r="F103" t="str">
            <v>Base</v>
          </cell>
          <cell r="G103" t="str">
            <v>Base</v>
          </cell>
          <cell r="H103" t="str">
            <v>Base</v>
          </cell>
          <cell r="I103" t="str">
            <v>Base</v>
          </cell>
          <cell r="J103" t="str">
            <v>Base2020</v>
          </cell>
          <cell r="K103" t="str">
            <v>Base2020</v>
          </cell>
          <cell r="L103" t="str">
            <v>High2020</v>
          </cell>
          <cell r="M103" t="str">
            <v>Base2020</v>
          </cell>
          <cell r="N103" t="str">
            <v>Base2020</v>
          </cell>
          <cell r="O103" t="str">
            <v>Base2020</v>
          </cell>
          <cell r="P103" t="str">
            <v>ITC_Ext2021</v>
          </cell>
          <cell r="Q103" t="str">
            <v>ITC_Ext2021</v>
          </cell>
        </row>
        <row r="104">
          <cell r="B104" t="str">
            <v>Carrizo_Wind</v>
          </cell>
          <cell r="C104" t="str">
            <v>Base</v>
          </cell>
          <cell r="D104" t="str">
            <v>Base</v>
          </cell>
          <cell r="E104" t="str">
            <v>Base</v>
          </cell>
          <cell r="F104" t="str">
            <v>Base</v>
          </cell>
          <cell r="G104" t="str">
            <v>Base</v>
          </cell>
          <cell r="H104" t="str">
            <v>Base</v>
          </cell>
          <cell r="I104" t="str">
            <v>Base</v>
          </cell>
          <cell r="J104" t="str">
            <v>Base2020</v>
          </cell>
          <cell r="K104" t="str">
            <v>Base2020</v>
          </cell>
          <cell r="L104" t="str">
            <v>Base2020</v>
          </cell>
          <cell r="M104" t="str">
            <v>Base2020</v>
          </cell>
          <cell r="N104" t="str">
            <v>Base2020</v>
          </cell>
          <cell r="O104" t="str">
            <v>Base2020</v>
          </cell>
          <cell r="P104" t="str">
            <v>ITC_Ext2021</v>
          </cell>
          <cell r="Q104" t="str">
            <v>ITC_Ext2021</v>
          </cell>
        </row>
        <row r="105">
          <cell r="B105" t="str">
            <v>Central_Valley_North_Los_Banos_Solar</v>
          </cell>
          <cell r="C105" t="str">
            <v>Base</v>
          </cell>
          <cell r="D105" t="str">
            <v>High</v>
          </cell>
          <cell r="E105" t="str">
            <v>ITC_ext</v>
          </cell>
          <cell r="F105" t="str">
            <v>Base</v>
          </cell>
          <cell r="G105" t="str">
            <v>Base</v>
          </cell>
          <cell r="H105" t="str">
            <v>Base</v>
          </cell>
          <cell r="I105" t="str">
            <v>Base</v>
          </cell>
          <cell r="J105" t="str">
            <v>Base2020</v>
          </cell>
          <cell r="K105" t="str">
            <v>Base2020</v>
          </cell>
          <cell r="L105" t="str">
            <v>High2020</v>
          </cell>
          <cell r="M105" t="str">
            <v>Base2020</v>
          </cell>
          <cell r="N105" t="str">
            <v>Base2020</v>
          </cell>
          <cell r="O105" t="str">
            <v>Base2020</v>
          </cell>
          <cell r="P105" t="str">
            <v>ITC_Ext2021</v>
          </cell>
          <cell r="Q105" t="str">
            <v>ITC_Ext2021</v>
          </cell>
        </row>
        <row r="106">
          <cell r="B106" t="str">
            <v>Central_Valley_North_Los_Banos_Wind</v>
          </cell>
          <cell r="C106" t="str">
            <v>Base</v>
          </cell>
          <cell r="D106" t="str">
            <v>Base</v>
          </cell>
          <cell r="E106" t="str">
            <v>Base</v>
          </cell>
          <cell r="F106" t="str">
            <v>Base</v>
          </cell>
          <cell r="G106" t="str">
            <v>Base</v>
          </cell>
          <cell r="H106" t="str">
            <v>Base</v>
          </cell>
          <cell r="I106" t="str">
            <v>Base</v>
          </cell>
          <cell r="J106" t="str">
            <v>Base2020</v>
          </cell>
          <cell r="K106" t="str">
            <v>Base2020</v>
          </cell>
          <cell r="L106" t="str">
            <v>Base2020</v>
          </cell>
          <cell r="M106" t="str">
            <v>Base2020</v>
          </cell>
          <cell r="N106" t="str">
            <v>Base2020</v>
          </cell>
          <cell r="O106" t="str">
            <v>Base2020</v>
          </cell>
          <cell r="P106" t="str">
            <v>ITC_Ext2021</v>
          </cell>
          <cell r="Q106" t="str">
            <v>ITC_Ext2021</v>
          </cell>
        </row>
        <row r="107">
          <cell r="B107" t="str">
            <v>Distributed_Solar</v>
          </cell>
          <cell r="C107" t="str">
            <v>Base</v>
          </cell>
          <cell r="D107" t="str">
            <v>High</v>
          </cell>
          <cell r="E107" t="str">
            <v>ITC_ext</v>
          </cell>
          <cell r="F107" t="str">
            <v>Base</v>
          </cell>
          <cell r="G107" t="str">
            <v>Base</v>
          </cell>
          <cell r="H107" t="str">
            <v>Base</v>
          </cell>
          <cell r="I107" t="str">
            <v>NoNewDER</v>
          </cell>
          <cell r="J107" t="str">
            <v>Base2020</v>
          </cell>
          <cell r="K107" t="str">
            <v>Base2020</v>
          </cell>
          <cell r="L107" t="str">
            <v>High2020</v>
          </cell>
          <cell r="M107" t="str">
            <v>Base2020</v>
          </cell>
          <cell r="N107" t="str">
            <v>Base2020</v>
          </cell>
          <cell r="O107" t="str">
            <v>Base2020</v>
          </cell>
          <cell r="P107" t="str">
            <v>ITC_Ext2021</v>
          </cell>
          <cell r="Q107" t="str">
            <v>NoNewDER</v>
          </cell>
        </row>
        <row r="108">
          <cell r="B108" t="str">
            <v>Mountain_Pass_El_Dorado_Solar</v>
          </cell>
          <cell r="C108" t="str">
            <v>Base</v>
          </cell>
          <cell r="D108" t="str">
            <v>Base</v>
          </cell>
          <cell r="E108" t="str">
            <v>Base</v>
          </cell>
          <cell r="F108" t="str">
            <v>Base</v>
          </cell>
          <cell r="G108" t="str">
            <v>Base</v>
          </cell>
          <cell r="H108" t="str">
            <v>Base</v>
          </cell>
          <cell r="I108" t="str">
            <v>Base</v>
          </cell>
          <cell r="J108" t="str">
            <v>Base2020</v>
          </cell>
          <cell r="K108" t="str">
            <v>Base2020</v>
          </cell>
          <cell r="L108" t="str">
            <v>High2020</v>
          </cell>
          <cell r="M108" t="str">
            <v>Base2020</v>
          </cell>
          <cell r="N108" t="str">
            <v>Base2020</v>
          </cell>
          <cell r="O108" t="str">
            <v>Base2020</v>
          </cell>
          <cell r="P108" t="str">
            <v>ITC_Ext2021</v>
          </cell>
          <cell r="Q108" t="str">
            <v>ITC_Ext2021</v>
          </cell>
        </row>
        <row r="109">
          <cell r="B109" t="str">
            <v>Greater_Imperial_Solar</v>
          </cell>
          <cell r="C109" t="str">
            <v>Base</v>
          </cell>
          <cell r="D109" t="str">
            <v>High</v>
          </cell>
          <cell r="E109" t="str">
            <v>ITC_ext</v>
          </cell>
          <cell r="F109" t="str">
            <v>Base</v>
          </cell>
          <cell r="G109" t="str">
            <v>Base</v>
          </cell>
          <cell r="H109" t="str">
            <v>Base</v>
          </cell>
          <cell r="I109" t="str">
            <v>Base</v>
          </cell>
          <cell r="J109" t="str">
            <v>Base2020</v>
          </cell>
          <cell r="K109" t="str">
            <v>Base2020</v>
          </cell>
          <cell r="L109" t="str">
            <v>High2020</v>
          </cell>
          <cell r="M109" t="str">
            <v>Base2020</v>
          </cell>
          <cell r="N109" t="str">
            <v>Base2020</v>
          </cell>
          <cell r="O109" t="str">
            <v>Base2020</v>
          </cell>
          <cell r="P109" t="str">
            <v>ITC_Ext2021</v>
          </cell>
          <cell r="Q109" t="str">
            <v>ITC_Ext2021</v>
          </cell>
        </row>
        <row r="110">
          <cell r="B110" t="str">
            <v>Greater_Imperial_Wind</v>
          </cell>
          <cell r="C110" t="str">
            <v>Base</v>
          </cell>
          <cell r="D110" t="str">
            <v>Base</v>
          </cell>
          <cell r="E110" t="str">
            <v>Base</v>
          </cell>
          <cell r="F110" t="str">
            <v>Base</v>
          </cell>
          <cell r="G110" t="str">
            <v>Base</v>
          </cell>
          <cell r="H110" t="str">
            <v>Base</v>
          </cell>
          <cell r="I110" t="str">
            <v>Base</v>
          </cell>
          <cell r="J110" t="str">
            <v>Base2020</v>
          </cell>
          <cell r="K110" t="str">
            <v>Base2020</v>
          </cell>
          <cell r="L110" t="str">
            <v>Base2020</v>
          </cell>
          <cell r="M110" t="str">
            <v>Base2020</v>
          </cell>
          <cell r="N110" t="str">
            <v>Base2020</v>
          </cell>
          <cell r="O110" t="str">
            <v>Base2020</v>
          </cell>
          <cell r="P110" t="str">
            <v>ITC_Ext2021</v>
          </cell>
          <cell r="Q110" t="str">
            <v>ITC_Ext2021</v>
          </cell>
        </row>
        <row r="111">
          <cell r="B111" t="str">
            <v>Greater_Kramer_Wind</v>
          </cell>
          <cell r="C111" t="str">
            <v>Base</v>
          </cell>
          <cell r="D111" t="str">
            <v>Base</v>
          </cell>
          <cell r="E111" t="str">
            <v>Base</v>
          </cell>
          <cell r="F111" t="str">
            <v>Base</v>
          </cell>
          <cell r="G111" t="str">
            <v>Base</v>
          </cell>
          <cell r="H111" t="str">
            <v>Base</v>
          </cell>
          <cell r="I111" t="str">
            <v>Base</v>
          </cell>
          <cell r="J111" t="str">
            <v>Base2020</v>
          </cell>
          <cell r="K111" t="str">
            <v>Base2020</v>
          </cell>
          <cell r="L111" t="str">
            <v>Base2020</v>
          </cell>
          <cell r="M111" t="str">
            <v>Base2020</v>
          </cell>
          <cell r="N111" t="str">
            <v>Base2020</v>
          </cell>
          <cell r="O111" t="str">
            <v>Base2020</v>
          </cell>
          <cell r="P111" t="str">
            <v>ITC_Ext2021</v>
          </cell>
          <cell r="Q111" t="str">
            <v>ITC_Ext2021</v>
          </cell>
        </row>
        <row r="112">
          <cell r="B112" t="str">
            <v>Humboldt_Wind</v>
          </cell>
          <cell r="C112" t="str">
            <v>Base</v>
          </cell>
          <cell r="D112" t="str">
            <v>Base</v>
          </cell>
          <cell r="E112" t="str">
            <v>Base</v>
          </cell>
          <cell r="F112" t="str">
            <v>Base</v>
          </cell>
          <cell r="G112" t="str">
            <v>Base</v>
          </cell>
          <cell r="H112" t="str">
            <v>Base</v>
          </cell>
          <cell r="I112" t="str">
            <v>Base</v>
          </cell>
          <cell r="J112" t="str">
            <v>Base2020</v>
          </cell>
          <cell r="K112" t="str">
            <v>Base2020</v>
          </cell>
          <cell r="L112" t="str">
            <v>Base2020</v>
          </cell>
          <cell r="M112" t="str">
            <v>Base2020</v>
          </cell>
          <cell r="N112" t="str">
            <v>Base2020</v>
          </cell>
          <cell r="O112" t="str">
            <v>Base2020</v>
          </cell>
          <cell r="P112" t="str">
            <v>ITC_Ext2021</v>
          </cell>
          <cell r="Q112" t="str">
            <v>ITC_Ext2021</v>
          </cell>
        </row>
        <row r="113">
          <cell r="B113" t="str">
            <v>Inyokern_North_Kramer_Solar</v>
          </cell>
          <cell r="C113" t="str">
            <v>Base</v>
          </cell>
          <cell r="D113" t="str">
            <v>High</v>
          </cell>
          <cell r="E113" t="str">
            <v>ITC_ext</v>
          </cell>
          <cell r="F113" t="str">
            <v>Base</v>
          </cell>
          <cell r="G113" t="str">
            <v>Base</v>
          </cell>
          <cell r="H113" t="str">
            <v>Base</v>
          </cell>
          <cell r="I113" t="str">
            <v>Base</v>
          </cell>
          <cell r="J113" t="str">
            <v>Base2020</v>
          </cell>
          <cell r="K113" t="str">
            <v>Base2020</v>
          </cell>
          <cell r="L113" t="str">
            <v>High2020</v>
          </cell>
          <cell r="M113" t="str">
            <v>Base2020</v>
          </cell>
          <cell r="N113" t="str">
            <v>Base2020</v>
          </cell>
          <cell r="O113" t="str">
            <v>Base2020</v>
          </cell>
          <cell r="P113" t="str">
            <v>ITC_Ext2021</v>
          </cell>
          <cell r="Q113" t="str">
            <v>ITC_Ext2021</v>
          </cell>
        </row>
        <row r="114">
          <cell r="B114" t="str">
            <v>Kern_Greater_Carrizo_Solar</v>
          </cell>
          <cell r="C114" t="str">
            <v>Base</v>
          </cell>
          <cell r="D114" t="str">
            <v>High</v>
          </cell>
          <cell r="E114" t="str">
            <v>ITC_ext</v>
          </cell>
          <cell r="F114" t="str">
            <v>Base</v>
          </cell>
          <cell r="G114" t="str">
            <v>Base</v>
          </cell>
          <cell r="H114" t="str">
            <v>Base</v>
          </cell>
          <cell r="I114" t="str">
            <v>Base</v>
          </cell>
          <cell r="J114" t="str">
            <v>Base2020</v>
          </cell>
          <cell r="K114" t="str">
            <v>Base2020</v>
          </cell>
          <cell r="L114" t="str">
            <v>High2020</v>
          </cell>
          <cell r="M114" t="str">
            <v>Base2020</v>
          </cell>
          <cell r="N114" t="str">
            <v>Base2020</v>
          </cell>
          <cell r="O114" t="str">
            <v>Base2020</v>
          </cell>
          <cell r="P114" t="str">
            <v>ITC_Ext2021</v>
          </cell>
          <cell r="Q114" t="str">
            <v>ITC_Ext2021</v>
          </cell>
        </row>
        <row r="115">
          <cell r="B115" t="str">
            <v>Kern_Greater_Carrizo_Wind</v>
          </cell>
          <cell r="C115" t="str">
            <v>Base</v>
          </cell>
          <cell r="D115" t="str">
            <v>Base</v>
          </cell>
          <cell r="E115" t="str">
            <v>Base</v>
          </cell>
          <cell r="F115" t="str">
            <v>Base</v>
          </cell>
          <cell r="G115" t="str">
            <v>Base</v>
          </cell>
          <cell r="H115" t="str">
            <v>Base</v>
          </cell>
          <cell r="I115" t="str">
            <v>Base</v>
          </cell>
          <cell r="J115" t="str">
            <v>Base2020</v>
          </cell>
          <cell r="K115" t="str">
            <v>Base2020</v>
          </cell>
          <cell r="L115" t="str">
            <v>Base2020</v>
          </cell>
          <cell r="M115" t="str">
            <v>Base2020</v>
          </cell>
          <cell r="N115" t="str">
            <v>Base2020</v>
          </cell>
          <cell r="O115" t="str">
            <v>Base2020</v>
          </cell>
          <cell r="P115" t="str">
            <v>ITC_Ext2021</v>
          </cell>
          <cell r="Q115" t="str">
            <v>ITC_Ext2021</v>
          </cell>
        </row>
        <row r="116">
          <cell r="B116" t="str">
            <v>Kramer_Inyokern_Ex_Solar</v>
          </cell>
          <cell r="C116" t="str">
            <v>Base</v>
          </cell>
          <cell r="D116" t="str">
            <v>High</v>
          </cell>
          <cell r="E116" t="str">
            <v>ITC_ext</v>
          </cell>
          <cell r="F116" t="str">
            <v>Base</v>
          </cell>
          <cell r="G116" t="str">
            <v>Base</v>
          </cell>
          <cell r="H116" t="str">
            <v>Base</v>
          </cell>
          <cell r="I116" t="str">
            <v>Base</v>
          </cell>
          <cell r="J116" t="str">
            <v>Base2020</v>
          </cell>
          <cell r="K116" t="str">
            <v>Base2020</v>
          </cell>
          <cell r="L116" t="str">
            <v>High2020</v>
          </cell>
          <cell r="M116" t="str">
            <v>Base2020</v>
          </cell>
          <cell r="N116" t="str">
            <v>Base2020</v>
          </cell>
          <cell r="O116" t="str">
            <v>Base2020</v>
          </cell>
          <cell r="P116" t="str">
            <v>ITC_Ext2021</v>
          </cell>
          <cell r="Q116" t="str">
            <v>ITC_Ext2021</v>
          </cell>
        </row>
        <row r="117">
          <cell r="B117" t="str">
            <v>Kramer_Inyokern_Ex_Wind</v>
          </cell>
          <cell r="C117" t="str">
            <v>Base</v>
          </cell>
          <cell r="D117" t="str">
            <v>Base</v>
          </cell>
          <cell r="E117" t="str">
            <v>Base</v>
          </cell>
          <cell r="F117" t="str">
            <v>Base</v>
          </cell>
          <cell r="G117" t="str">
            <v>Base</v>
          </cell>
          <cell r="H117" t="str">
            <v>Base</v>
          </cell>
          <cell r="I117" t="str">
            <v>Base</v>
          </cell>
          <cell r="J117" t="str">
            <v>Base2020</v>
          </cell>
          <cell r="K117" t="str">
            <v>Base2020</v>
          </cell>
          <cell r="L117" t="str">
            <v>Base2020</v>
          </cell>
          <cell r="M117" t="str">
            <v>Base2020</v>
          </cell>
          <cell r="N117" t="str">
            <v>Base2020</v>
          </cell>
          <cell r="O117" t="str">
            <v>Base2020</v>
          </cell>
          <cell r="P117" t="str">
            <v>ITC_Ext2021</v>
          </cell>
          <cell r="Q117" t="str">
            <v>ITC_Ext2021</v>
          </cell>
        </row>
        <row r="118">
          <cell r="B118" t="str">
            <v>North_Victor_Solar</v>
          </cell>
          <cell r="C118" t="str">
            <v>Base</v>
          </cell>
          <cell r="D118" t="str">
            <v>High</v>
          </cell>
          <cell r="E118" t="str">
            <v>ITC_ext</v>
          </cell>
          <cell r="F118" t="str">
            <v>Base</v>
          </cell>
          <cell r="G118" t="str">
            <v>Base</v>
          </cell>
          <cell r="H118" t="str">
            <v>Base</v>
          </cell>
          <cell r="I118" t="str">
            <v>Base</v>
          </cell>
          <cell r="J118" t="str">
            <v>Base2020</v>
          </cell>
          <cell r="K118" t="str">
            <v>Base2020</v>
          </cell>
          <cell r="L118" t="str">
            <v>High2020</v>
          </cell>
          <cell r="M118" t="str">
            <v>Base2020</v>
          </cell>
          <cell r="N118" t="str">
            <v>Base2020</v>
          </cell>
          <cell r="O118" t="str">
            <v>Base2020</v>
          </cell>
          <cell r="P118" t="str">
            <v>ITC_Ext2021</v>
          </cell>
          <cell r="Q118" t="str">
            <v>ITC_Ext2021</v>
          </cell>
        </row>
        <row r="119">
          <cell r="B119" t="str">
            <v>Northern_California_Ex_Solar</v>
          </cell>
          <cell r="C119" t="str">
            <v>Base</v>
          </cell>
          <cell r="D119" t="str">
            <v>High</v>
          </cell>
          <cell r="E119" t="str">
            <v>ITC_ext</v>
          </cell>
          <cell r="F119" t="str">
            <v>Base</v>
          </cell>
          <cell r="G119" t="str">
            <v>Base</v>
          </cell>
          <cell r="H119" t="str">
            <v>Base</v>
          </cell>
          <cell r="I119" t="str">
            <v>Base</v>
          </cell>
          <cell r="J119" t="str">
            <v>Base2020</v>
          </cell>
          <cell r="K119" t="str">
            <v>Base2020</v>
          </cell>
          <cell r="L119" t="str">
            <v>High2020</v>
          </cell>
          <cell r="M119" t="str">
            <v>Base2020</v>
          </cell>
          <cell r="N119" t="str">
            <v>Base2020</v>
          </cell>
          <cell r="O119" t="str">
            <v>Base2020</v>
          </cell>
          <cell r="P119" t="str">
            <v>ITC_Ext2021</v>
          </cell>
          <cell r="Q119" t="str">
            <v>ITC_Ext2021</v>
          </cell>
        </row>
        <row r="120">
          <cell r="B120" t="str">
            <v>Northern_California_Ex_Wind</v>
          </cell>
          <cell r="C120" t="str">
            <v>Base</v>
          </cell>
          <cell r="D120" t="str">
            <v>Base</v>
          </cell>
          <cell r="E120" t="str">
            <v>Base</v>
          </cell>
          <cell r="F120" t="str">
            <v>Base</v>
          </cell>
          <cell r="G120" t="str">
            <v>Base</v>
          </cell>
          <cell r="H120" t="str">
            <v>Base</v>
          </cell>
          <cell r="I120" t="str">
            <v>Base</v>
          </cell>
          <cell r="J120" t="str">
            <v>Base2020</v>
          </cell>
          <cell r="K120" t="str">
            <v>Base2020</v>
          </cell>
          <cell r="L120" t="str">
            <v>Base2020</v>
          </cell>
          <cell r="M120" t="str">
            <v>Base2020</v>
          </cell>
          <cell r="N120" t="str">
            <v>Base2020</v>
          </cell>
          <cell r="O120" t="str">
            <v>Base2020</v>
          </cell>
          <cell r="P120" t="str">
            <v>ITC_Ext2021</v>
          </cell>
          <cell r="Q120" t="str">
            <v>ITC_Ext2021</v>
          </cell>
        </row>
        <row r="121">
          <cell r="B121" t="str">
            <v>NW_Ext_Tx_Wind</v>
          </cell>
          <cell r="C121" t="str">
            <v>Base</v>
          </cell>
          <cell r="D121" t="str">
            <v>Base</v>
          </cell>
          <cell r="E121" t="str">
            <v>Base</v>
          </cell>
          <cell r="F121" t="str">
            <v>Base</v>
          </cell>
          <cell r="G121" t="str">
            <v>Base</v>
          </cell>
          <cell r="H121" t="str">
            <v>Base</v>
          </cell>
          <cell r="I121" t="str">
            <v>Base</v>
          </cell>
          <cell r="J121" t="str">
            <v>Base2020</v>
          </cell>
          <cell r="K121" t="str">
            <v>Base2020</v>
          </cell>
          <cell r="L121" t="str">
            <v>Base2020</v>
          </cell>
          <cell r="M121" t="str">
            <v>Base2020</v>
          </cell>
          <cell r="N121" t="str">
            <v>Base2020</v>
          </cell>
          <cell r="O121" t="str">
            <v>Base2020</v>
          </cell>
          <cell r="P121" t="str">
            <v>ITC_Ext2021</v>
          </cell>
          <cell r="Q121" t="str">
            <v>ITC_Ext2021</v>
          </cell>
        </row>
        <row r="122">
          <cell r="B122" t="str">
            <v>Riverside_Palm_Springs_Solar</v>
          </cell>
          <cell r="C122" t="str">
            <v>Base</v>
          </cell>
          <cell r="D122" t="str">
            <v>High</v>
          </cell>
          <cell r="E122" t="str">
            <v>ITC_ext</v>
          </cell>
          <cell r="F122" t="str">
            <v>Base</v>
          </cell>
          <cell r="G122" t="str">
            <v>Base</v>
          </cell>
          <cell r="H122" t="str">
            <v>Base</v>
          </cell>
          <cell r="I122" t="str">
            <v>Base</v>
          </cell>
          <cell r="J122" t="str">
            <v>Base2020</v>
          </cell>
          <cell r="K122" t="str">
            <v>Base2020</v>
          </cell>
          <cell r="L122" t="str">
            <v>High2020</v>
          </cell>
          <cell r="M122" t="str">
            <v>Base2020</v>
          </cell>
          <cell r="N122" t="str">
            <v>Base2020</v>
          </cell>
          <cell r="O122" t="str">
            <v>Base2020</v>
          </cell>
          <cell r="P122" t="str">
            <v>ITC_Ext2021</v>
          </cell>
          <cell r="Q122" t="str">
            <v>ITC_Ext2021</v>
          </cell>
        </row>
        <row r="123">
          <cell r="B123" t="str">
            <v>Sacramento_River_Solar</v>
          </cell>
          <cell r="C123" t="str">
            <v>Base</v>
          </cell>
          <cell r="D123" t="str">
            <v>High</v>
          </cell>
          <cell r="E123" t="str">
            <v>ITC_ext</v>
          </cell>
          <cell r="F123" t="str">
            <v>Base</v>
          </cell>
          <cell r="G123" t="str">
            <v>Base</v>
          </cell>
          <cell r="H123" t="str">
            <v>Base</v>
          </cell>
          <cell r="I123" t="str">
            <v>Base</v>
          </cell>
          <cell r="J123" t="str">
            <v>Base2020</v>
          </cell>
          <cell r="K123" t="str">
            <v>Base2020</v>
          </cell>
          <cell r="L123" t="str">
            <v>High2020</v>
          </cell>
          <cell r="M123" t="str">
            <v>Base2020</v>
          </cell>
          <cell r="N123" t="str">
            <v>Base2020</v>
          </cell>
          <cell r="O123" t="str">
            <v>Base2020</v>
          </cell>
          <cell r="P123" t="str">
            <v>ITC_Ext2021</v>
          </cell>
          <cell r="Q123" t="str">
            <v>ITC_Ext2021</v>
          </cell>
        </row>
        <row r="124">
          <cell r="B124" t="str">
            <v>Sacramento_River_Wind</v>
          </cell>
          <cell r="C124" t="str">
            <v>Base</v>
          </cell>
          <cell r="D124" t="str">
            <v>Base</v>
          </cell>
          <cell r="E124" t="str">
            <v>Base</v>
          </cell>
          <cell r="F124" t="str">
            <v>Base</v>
          </cell>
          <cell r="G124" t="str">
            <v>Base</v>
          </cell>
          <cell r="H124" t="str">
            <v>Base</v>
          </cell>
          <cell r="I124" t="str">
            <v>Base</v>
          </cell>
          <cell r="J124" t="str">
            <v>Base2020</v>
          </cell>
          <cell r="K124" t="str">
            <v>Base2020</v>
          </cell>
          <cell r="L124" t="str">
            <v>Base2020</v>
          </cell>
          <cell r="M124" t="str">
            <v>Base2020</v>
          </cell>
          <cell r="N124" t="str">
            <v>Base2020</v>
          </cell>
          <cell r="O124" t="str">
            <v>Base2020</v>
          </cell>
          <cell r="P124" t="str">
            <v>ITC_Ext2021</v>
          </cell>
          <cell r="Q124" t="str">
            <v>ITC_Ext2021</v>
          </cell>
        </row>
        <row r="125">
          <cell r="B125" t="str">
            <v>SCADSNV_Solar</v>
          </cell>
          <cell r="C125" t="str">
            <v>Base</v>
          </cell>
          <cell r="D125" t="str">
            <v>High</v>
          </cell>
          <cell r="E125" t="str">
            <v>ITC_ext</v>
          </cell>
          <cell r="F125" t="str">
            <v>Base</v>
          </cell>
          <cell r="G125" t="str">
            <v>Base</v>
          </cell>
          <cell r="H125" t="str">
            <v>Base</v>
          </cell>
          <cell r="I125" t="str">
            <v>Base</v>
          </cell>
          <cell r="J125" t="str">
            <v>Base2020</v>
          </cell>
          <cell r="K125" t="str">
            <v>Base2020</v>
          </cell>
          <cell r="L125" t="str">
            <v>High2020</v>
          </cell>
          <cell r="M125" t="str">
            <v>Base2020</v>
          </cell>
          <cell r="N125" t="str">
            <v>Base2020</v>
          </cell>
          <cell r="O125" t="str">
            <v>Base2020</v>
          </cell>
          <cell r="P125" t="str">
            <v>ITC_Ext2021</v>
          </cell>
          <cell r="Q125" t="str">
            <v>ITC_Ext2021</v>
          </cell>
        </row>
        <row r="126">
          <cell r="B126" t="str">
            <v>SCADSNV_Wind</v>
          </cell>
          <cell r="C126" t="str">
            <v>Base</v>
          </cell>
          <cell r="D126" t="str">
            <v>Base</v>
          </cell>
          <cell r="E126" t="str">
            <v>Base</v>
          </cell>
          <cell r="F126" t="str">
            <v>Base</v>
          </cell>
          <cell r="G126" t="str">
            <v>Base</v>
          </cell>
          <cell r="H126" t="str">
            <v>Base</v>
          </cell>
          <cell r="I126" t="str">
            <v>Base</v>
          </cell>
          <cell r="J126" t="str">
            <v>Base2020</v>
          </cell>
          <cell r="K126" t="str">
            <v>Base2020</v>
          </cell>
          <cell r="L126" t="str">
            <v>Base2020</v>
          </cell>
          <cell r="M126" t="str">
            <v>Base2020</v>
          </cell>
          <cell r="N126" t="str">
            <v>Base2020</v>
          </cell>
          <cell r="O126" t="str">
            <v>Base2020</v>
          </cell>
          <cell r="P126" t="str">
            <v>ITC_Ext2021</v>
          </cell>
          <cell r="Q126" t="str">
            <v>ITC_Ext2021</v>
          </cell>
        </row>
        <row r="127">
          <cell r="B127" t="str">
            <v>Solano_Solar</v>
          </cell>
          <cell r="C127" t="str">
            <v>Base</v>
          </cell>
          <cell r="D127" t="str">
            <v>High</v>
          </cell>
          <cell r="E127" t="str">
            <v>ITC_ext</v>
          </cell>
          <cell r="F127" t="str">
            <v>Base</v>
          </cell>
          <cell r="G127" t="str">
            <v>Base</v>
          </cell>
          <cell r="H127" t="str">
            <v>Base</v>
          </cell>
          <cell r="I127" t="str">
            <v>Base</v>
          </cell>
          <cell r="J127" t="str">
            <v>Base2020</v>
          </cell>
          <cell r="K127" t="str">
            <v>Base2020</v>
          </cell>
          <cell r="L127" t="str">
            <v>High2020</v>
          </cell>
          <cell r="M127" t="str">
            <v>Base2020</v>
          </cell>
          <cell r="N127" t="str">
            <v>Base2020</v>
          </cell>
          <cell r="O127" t="str">
            <v>Base2020</v>
          </cell>
          <cell r="P127" t="str">
            <v>ITC_Ext2021</v>
          </cell>
          <cell r="Q127" t="str">
            <v>ITC_Ext2021</v>
          </cell>
        </row>
        <row r="128">
          <cell r="B128" t="str">
            <v>Solano_subzone_Solar</v>
          </cell>
          <cell r="C128" t="str">
            <v>Base</v>
          </cell>
          <cell r="D128" t="str">
            <v>High</v>
          </cell>
          <cell r="E128" t="str">
            <v>ITC_ext</v>
          </cell>
          <cell r="F128" t="str">
            <v>Base</v>
          </cell>
          <cell r="G128" t="str">
            <v>Base</v>
          </cell>
          <cell r="H128" t="str">
            <v>Base</v>
          </cell>
          <cell r="I128" t="str">
            <v>Base</v>
          </cell>
          <cell r="J128" t="str">
            <v>Base2020</v>
          </cell>
          <cell r="K128" t="str">
            <v>Base2020</v>
          </cell>
          <cell r="L128" t="str">
            <v>High2020</v>
          </cell>
          <cell r="M128" t="str">
            <v>Base2020</v>
          </cell>
          <cell r="N128" t="str">
            <v>Base2020</v>
          </cell>
          <cell r="O128" t="str">
            <v>Base2020</v>
          </cell>
          <cell r="P128" t="str">
            <v>ITC_Ext2021</v>
          </cell>
          <cell r="Q128" t="str">
            <v>ITC_Ext2021</v>
          </cell>
        </row>
        <row r="129">
          <cell r="B129" t="str">
            <v>Solano_subzone_Wind</v>
          </cell>
          <cell r="C129" t="str">
            <v>Base</v>
          </cell>
          <cell r="D129" t="str">
            <v>Base</v>
          </cell>
          <cell r="E129" t="str">
            <v>Base</v>
          </cell>
          <cell r="F129" t="str">
            <v>Base</v>
          </cell>
          <cell r="G129" t="str">
            <v>Base</v>
          </cell>
          <cell r="H129" t="str">
            <v>Base</v>
          </cell>
          <cell r="I129" t="str">
            <v>Base</v>
          </cell>
          <cell r="J129" t="str">
            <v>Base2020</v>
          </cell>
          <cell r="K129" t="str">
            <v>Base2020</v>
          </cell>
          <cell r="L129" t="str">
            <v>Base2020</v>
          </cell>
          <cell r="M129" t="str">
            <v>Base2020</v>
          </cell>
          <cell r="N129" t="str">
            <v>Base2020</v>
          </cell>
          <cell r="O129" t="str">
            <v>Base2020</v>
          </cell>
          <cell r="P129" t="str">
            <v>ITC_Ext2021</v>
          </cell>
          <cell r="Q129" t="str">
            <v>ITC_Ext2021</v>
          </cell>
        </row>
        <row r="130">
          <cell r="B130" t="str">
            <v>Solano_Wind</v>
          </cell>
          <cell r="C130" t="str">
            <v>Base</v>
          </cell>
          <cell r="D130" t="str">
            <v>Base</v>
          </cell>
          <cell r="E130" t="str">
            <v>Base</v>
          </cell>
          <cell r="F130" t="str">
            <v>Base</v>
          </cell>
          <cell r="G130" t="str">
            <v>Base</v>
          </cell>
          <cell r="H130" t="str">
            <v>Base</v>
          </cell>
          <cell r="I130" t="str">
            <v>Base</v>
          </cell>
          <cell r="J130" t="str">
            <v>Base2020</v>
          </cell>
          <cell r="K130" t="str">
            <v>Base2020</v>
          </cell>
          <cell r="L130" t="str">
            <v>Base2020</v>
          </cell>
          <cell r="M130" t="str">
            <v>Base2020</v>
          </cell>
          <cell r="N130" t="str">
            <v>Base2020</v>
          </cell>
          <cell r="O130" t="str">
            <v>Base2020</v>
          </cell>
          <cell r="P130" t="str">
            <v>ITC_Ext2021</v>
          </cell>
          <cell r="Q130" t="str">
            <v>ITC_Ext2021</v>
          </cell>
        </row>
        <row r="131">
          <cell r="B131" t="str">
            <v>Southern_California_Desert_Ex_Solar</v>
          </cell>
          <cell r="C131" t="str">
            <v>Base</v>
          </cell>
          <cell r="D131" t="str">
            <v>High</v>
          </cell>
          <cell r="E131" t="str">
            <v>ITC_ext</v>
          </cell>
          <cell r="F131" t="str">
            <v>Base</v>
          </cell>
          <cell r="G131" t="str">
            <v>Base</v>
          </cell>
          <cell r="H131" t="str">
            <v>Base</v>
          </cell>
          <cell r="I131" t="str">
            <v>Base</v>
          </cell>
          <cell r="J131" t="str">
            <v>Base2020</v>
          </cell>
          <cell r="K131" t="str">
            <v>Base2020</v>
          </cell>
          <cell r="L131" t="str">
            <v>High2020</v>
          </cell>
          <cell r="M131" t="str">
            <v>Base2020</v>
          </cell>
          <cell r="N131" t="str">
            <v>Base2020</v>
          </cell>
          <cell r="O131" t="str">
            <v>Base2020</v>
          </cell>
          <cell r="P131" t="str">
            <v>ITC_Ext2021</v>
          </cell>
          <cell r="Q131" t="str">
            <v>ITC_Ext2021</v>
          </cell>
        </row>
        <row r="132">
          <cell r="B132" t="str">
            <v>Southern_California_Desert_Ex_Wind</v>
          </cell>
          <cell r="C132" t="str">
            <v>Base</v>
          </cell>
          <cell r="D132" t="str">
            <v>Base</v>
          </cell>
          <cell r="E132" t="str">
            <v>Base</v>
          </cell>
          <cell r="F132" t="str">
            <v>Base</v>
          </cell>
          <cell r="G132" t="str">
            <v>Base</v>
          </cell>
          <cell r="H132" t="str">
            <v>Base</v>
          </cell>
          <cell r="I132" t="str">
            <v>Base</v>
          </cell>
          <cell r="J132" t="str">
            <v>Base2020</v>
          </cell>
          <cell r="K132" t="str">
            <v>Base2020</v>
          </cell>
          <cell r="L132" t="str">
            <v>Base2020</v>
          </cell>
          <cell r="M132" t="str">
            <v>Base2020</v>
          </cell>
          <cell r="N132" t="str">
            <v>Base2020</v>
          </cell>
          <cell r="O132" t="str">
            <v>Base2020</v>
          </cell>
          <cell r="P132" t="str">
            <v>ITC_Ext2021</v>
          </cell>
          <cell r="Q132" t="str">
            <v>ITC_Ext2021</v>
          </cell>
        </row>
        <row r="133">
          <cell r="B133" t="str">
            <v>Southern_Nevada_Solar</v>
          </cell>
          <cell r="C133" t="str">
            <v>Base</v>
          </cell>
          <cell r="D133" t="str">
            <v>High</v>
          </cell>
          <cell r="E133" t="str">
            <v>ITC_ext</v>
          </cell>
          <cell r="F133" t="str">
            <v>Base</v>
          </cell>
          <cell r="G133" t="str">
            <v>Base</v>
          </cell>
          <cell r="H133" t="str">
            <v>Base</v>
          </cell>
          <cell r="I133" t="str">
            <v>Base</v>
          </cell>
          <cell r="J133" t="str">
            <v>Base2020</v>
          </cell>
          <cell r="K133" t="str">
            <v>Base2020</v>
          </cell>
          <cell r="L133" t="str">
            <v>High2020</v>
          </cell>
          <cell r="M133" t="str">
            <v>Base2020</v>
          </cell>
          <cell r="N133" t="str">
            <v>Base2020</v>
          </cell>
          <cell r="O133" t="str">
            <v>Base2020</v>
          </cell>
          <cell r="P133" t="str">
            <v>ITC_Ext2021</v>
          </cell>
          <cell r="Q133" t="str">
            <v>ITC_Ext2021</v>
          </cell>
        </row>
        <row r="134">
          <cell r="B134" t="str">
            <v>Southern_Nevada_Wind</v>
          </cell>
          <cell r="C134" t="str">
            <v>Base</v>
          </cell>
          <cell r="D134" t="str">
            <v>Base</v>
          </cell>
          <cell r="E134" t="str">
            <v>Base</v>
          </cell>
          <cell r="F134" t="str">
            <v>Base</v>
          </cell>
          <cell r="G134" t="str">
            <v>Base</v>
          </cell>
          <cell r="H134" t="str">
            <v>Base</v>
          </cell>
          <cell r="I134" t="str">
            <v>Base</v>
          </cell>
          <cell r="J134" t="str">
            <v>Base2020</v>
          </cell>
          <cell r="K134" t="str">
            <v>Base2020</v>
          </cell>
          <cell r="L134" t="str">
            <v>Base2020</v>
          </cell>
          <cell r="M134" t="str">
            <v>Base2020</v>
          </cell>
          <cell r="N134" t="str">
            <v>Base2020</v>
          </cell>
          <cell r="O134" t="str">
            <v>Base2020</v>
          </cell>
          <cell r="P134" t="str">
            <v>ITC_Ext2021</v>
          </cell>
          <cell r="Q134" t="str">
            <v>ITC_Ext2021</v>
          </cell>
        </row>
        <row r="135">
          <cell r="B135" t="str">
            <v>SW_Ext_Tx_Wind</v>
          </cell>
          <cell r="C135" t="str">
            <v>Base</v>
          </cell>
          <cell r="D135" t="str">
            <v>Base</v>
          </cell>
          <cell r="E135" t="str">
            <v>Base</v>
          </cell>
          <cell r="F135" t="str">
            <v>Base</v>
          </cell>
          <cell r="G135" t="str">
            <v>Base</v>
          </cell>
          <cell r="H135" t="str">
            <v>Base</v>
          </cell>
          <cell r="I135" t="str">
            <v>Base</v>
          </cell>
          <cell r="J135" t="str">
            <v>Base2020</v>
          </cell>
          <cell r="K135" t="str">
            <v>Base2020</v>
          </cell>
          <cell r="L135" t="str">
            <v>Base2020</v>
          </cell>
          <cell r="M135" t="str">
            <v>Base2020</v>
          </cell>
          <cell r="N135" t="str">
            <v>Base2020</v>
          </cell>
          <cell r="O135" t="str">
            <v>Base2020</v>
          </cell>
          <cell r="P135" t="str">
            <v>ITC_Ext2021</v>
          </cell>
          <cell r="Q135" t="str">
            <v>ITC_Ext2021</v>
          </cell>
        </row>
        <row r="136">
          <cell r="B136" t="str">
            <v>Tehachapi_Ex_Solar</v>
          </cell>
          <cell r="C136" t="str">
            <v>Base</v>
          </cell>
          <cell r="D136" t="str">
            <v>High</v>
          </cell>
          <cell r="E136" t="str">
            <v>ITC_ext</v>
          </cell>
          <cell r="F136" t="str">
            <v>Base</v>
          </cell>
          <cell r="G136" t="str">
            <v>Base</v>
          </cell>
          <cell r="H136" t="str">
            <v>Base</v>
          </cell>
          <cell r="I136" t="str">
            <v>Base</v>
          </cell>
          <cell r="J136" t="str">
            <v>Base2020</v>
          </cell>
          <cell r="K136" t="str">
            <v>Base2020</v>
          </cell>
          <cell r="L136" t="str">
            <v>High2020</v>
          </cell>
          <cell r="M136" t="str">
            <v>Base2020</v>
          </cell>
          <cell r="N136" t="str">
            <v>Base2020</v>
          </cell>
          <cell r="O136" t="str">
            <v>Base2020</v>
          </cell>
          <cell r="P136" t="str">
            <v>ITC_Ext2021</v>
          </cell>
          <cell r="Q136" t="str">
            <v>ITC_Ext2021</v>
          </cell>
        </row>
        <row r="137">
          <cell r="B137" t="str">
            <v>Tehachapi_Solar</v>
          </cell>
          <cell r="C137" t="str">
            <v>Base</v>
          </cell>
          <cell r="D137" t="str">
            <v>High</v>
          </cell>
          <cell r="E137" t="str">
            <v>ITC_ext</v>
          </cell>
          <cell r="F137" t="str">
            <v>Base</v>
          </cell>
          <cell r="G137" t="str">
            <v>Base</v>
          </cell>
          <cell r="H137" t="str">
            <v>Base</v>
          </cell>
          <cell r="I137" t="str">
            <v>Base</v>
          </cell>
          <cell r="J137" t="str">
            <v>Base2020</v>
          </cell>
          <cell r="K137" t="str">
            <v>Base2020</v>
          </cell>
          <cell r="L137" t="str">
            <v>High2020</v>
          </cell>
          <cell r="M137" t="str">
            <v>Base2020</v>
          </cell>
          <cell r="N137" t="str">
            <v>Base2020</v>
          </cell>
          <cell r="O137" t="str">
            <v>Base2020</v>
          </cell>
          <cell r="P137" t="str">
            <v>ITC_Ext2021</v>
          </cell>
          <cell r="Q137" t="str">
            <v>ITC_Ext2021</v>
          </cell>
        </row>
        <row r="138">
          <cell r="B138" t="str">
            <v>Tehachapi_Wind</v>
          </cell>
          <cell r="C138" t="str">
            <v>Base</v>
          </cell>
          <cell r="D138" t="str">
            <v>Base</v>
          </cell>
          <cell r="E138" t="str">
            <v>Base</v>
          </cell>
          <cell r="F138" t="str">
            <v>Base</v>
          </cell>
          <cell r="G138" t="str">
            <v>Base</v>
          </cell>
          <cell r="H138" t="str">
            <v>Base</v>
          </cell>
          <cell r="I138" t="str">
            <v>Base</v>
          </cell>
          <cell r="J138" t="str">
            <v>Base2020</v>
          </cell>
          <cell r="K138" t="str">
            <v>Base2020</v>
          </cell>
          <cell r="L138" t="str">
            <v>Base2020</v>
          </cell>
          <cell r="M138" t="str">
            <v>Base2020</v>
          </cell>
          <cell r="N138" t="str">
            <v>Base2020</v>
          </cell>
          <cell r="O138" t="str">
            <v>Base2020</v>
          </cell>
          <cell r="P138" t="str">
            <v>ITC_Ext2021</v>
          </cell>
          <cell r="Q138" t="str">
            <v>ITC_Ext2021</v>
          </cell>
        </row>
        <row r="139">
          <cell r="B139" t="str">
            <v>Westlands_Ex_Solar</v>
          </cell>
          <cell r="C139" t="str">
            <v>Base</v>
          </cell>
          <cell r="D139" t="str">
            <v>High</v>
          </cell>
          <cell r="E139" t="str">
            <v>ITC_ext</v>
          </cell>
          <cell r="F139" t="str">
            <v>Base</v>
          </cell>
          <cell r="G139" t="str">
            <v>Base</v>
          </cell>
          <cell r="H139" t="str">
            <v>Base</v>
          </cell>
          <cell r="I139" t="str">
            <v>Base</v>
          </cell>
          <cell r="J139" t="str">
            <v>Base2020</v>
          </cell>
          <cell r="K139" t="str">
            <v>Base2020</v>
          </cell>
          <cell r="L139" t="str">
            <v>High2020</v>
          </cell>
          <cell r="M139" t="str">
            <v>Base2020</v>
          </cell>
          <cell r="N139" t="str">
            <v>Base2020</v>
          </cell>
          <cell r="O139" t="str">
            <v>Base2020</v>
          </cell>
          <cell r="P139" t="str">
            <v>ITC_Ext2021</v>
          </cell>
          <cell r="Q139" t="str">
            <v>ITC_Ext2021</v>
          </cell>
        </row>
        <row r="140">
          <cell r="B140" t="str">
            <v>Westlands_Ex_Wind</v>
          </cell>
          <cell r="C140" t="str">
            <v>Base</v>
          </cell>
          <cell r="D140" t="str">
            <v>Base</v>
          </cell>
          <cell r="E140" t="str">
            <v>Base</v>
          </cell>
          <cell r="F140" t="str">
            <v>Base</v>
          </cell>
          <cell r="G140" t="str">
            <v>Base</v>
          </cell>
          <cell r="H140" t="str">
            <v>Base</v>
          </cell>
          <cell r="I140" t="str">
            <v>Base</v>
          </cell>
          <cell r="J140" t="str">
            <v>Base2020</v>
          </cell>
          <cell r="K140" t="str">
            <v>Base2020</v>
          </cell>
          <cell r="L140" t="str">
            <v>Base2020</v>
          </cell>
          <cell r="M140" t="str">
            <v>Base2020</v>
          </cell>
          <cell r="N140" t="str">
            <v>Base2020</v>
          </cell>
          <cell r="O140" t="str">
            <v>Base2020</v>
          </cell>
          <cell r="P140" t="str">
            <v>ITC_Ext2021</v>
          </cell>
          <cell r="Q140" t="str">
            <v>ITC_Ext2021</v>
          </cell>
        </row>
        <row r="141">
          <cell r="B141" t="str">
            <v>Westlands_Solar</v>
          </cell>
          <cell r="C141" t="str">
            <v>Base</v>
          </cell>
          <cell r="D141" t="str">
            <v>High</v>
          </cell>
          <cell r="E141" t="str">
            <v>ITC_ext</v>
          </cell>
          <cell r="F141" t="str">
            <v>Base</v>
          </cell>
          <cell r="G141" t="str">
            <v>Base</v>
          </cell>
          <cell r="H141" t="str">
            <v>Base</v>
          </cell>
          <cell r="I141" t="str">
            <v>Base</v>
          </cell>
          <cell r="J141" t="str">
            <v>Base2020</v>
          </cell>
          <cell r="K141" t="str">
            <v>Base2020</v>
          </cell>
          <cell r="L141" t="str">
            <v>High2020</v>
          </cell>
          <cell r="M141" t="str">
            <v>Base2020</v>
          </cell>
          <cell r="N141" t="str">
            <v>Base2020</v>
          </cell>
          <cell r="O141" t="str">
            <v>Base2020</v>
          </cell>
          <cell r="P141" t="str">
            <v>ITC_Ext2021</v>
          </cell>
          <cell r="Q141" t="str">
            <v>ITC_Ext2021</v>
          </cell>
        </row>
        <row r="142">
          <cell r="B142" t="str">
            <v>Arizona_Solar</v>
          </cell>
          <cell r="C142" t="str">
            <v>Base</v>
          </cell>
          <cell r="D142" t="str">
            <v>High</v>
          </cell>
          <cell r="E142" t="str">
            <v>ITC_ext</v>
          </cell>
          <cell r="F142" t="str">
            <v>HighTx</v>
          </cell>
          <cell r="G142" t="str">
            <v>LowTx</v>
          </cell>
          <cell r="H142" t="str">
            <v>Base</v>
          </cell>
          <cell r="I142" t="str">
            <v>Base</v>
          </cell>
          <cell r="J142" t="str">
            <v>Base2020</v>
          </cell>
          <cell r="K142" t="str">
            <v>Base2020</v>
          </cell>
          <cell r="L142" t="str">
            <v>High2020</v>
          </cell>
          <cell r="M142" t="str">
            <v>Base2020</v>
          </cell>
          <cell r="N142" t="str">
            <v>Base2020</v>
          </cell>
          <cell r="O142" t="str">
            <v>Base2020</v>
          </cell>
          <cell r="P142" t="str">
            <v>ITC_Ext2021</v>
          </cell>
          <cell r="Q142" t="str">
            <v>ITC_Ext2021</v>
          </cell>
        </row>
        <row r="143">
          <cell r="B143" t="str">
            <v>Arizona_Wind</v>
          </cell>
          <cell r="C143" t="str">
            <v>Base</v>
          </cell>
          <cell r="D143" t="str">
            <v>Base</v>
          </cell>
          <cell r="E143" t="str">
            <v>Base</v>
          </cell>
          <cell r="F143" t="str">
            <v>HighTx</v>
          </cell>
          <cell r="G143" t="str">
            <v>LowTx</v>
          </cell>
          <cell r="H143" t="str">
            <v>Base</v>
          </cell>
          <cell r="I143" t="str">
            <v>Base</v>
          </cell>
          <cell r="J143" t="str">
            <v>Base2020</v>
          </cell>
          <cell r="K143" t="str">
            <v>Base2020</v>
          </cell>
          <cell r="L143" t="str">
            <v>Base2020</v>
          </cell>
          <cell r="M143" t="str">
            <v>Base2020</v>
          </cell>
          <cell r="N143" t="str">
            <v>Base2020</v>
          </cell>
          <cell r="O143" t="str">
            <v>Base2020</v>
          </cell>
          <cell r="P143" t="str">
            <v>ITC_Ext2021</v>
          </cell>
          <cell r="Q143" t="str">
            <v>ITC_Ext2021</v>
          </cell>
        </row>
        <row r="144">
          <cell r="B144" t="str">
            <v>Baja_California_Solar</v>
          </cell>
          <cell r="C144" t="str">
            <v>Base</v>
          </cell>
          <cell r="D144" t="str">
            <v>High</v>
          </cell>
          <cell r="E144" t="str">
            <v>ITC_ext</v>
          </cell>
          <cell r="F144" t="str">
            <v>HighTx</v>
          </cell>
          <cell r="G144" t="str">
            <v>LowTx</v>
          </cell>
          <cell r="H144" t="str">
            <v>Base</v>
          </cell>
          <cell r="I144" t="str">
            <v>Base</v>
          </cell>
          <cell r="J144" t="str">
            <v>Base2020</v>
          </cell>
          <cell r="K144" t="str">
            <v>Base2020</v>
          </cell>
          <cell r="L144" t="str">
            <v>High2020</v>
          </cell>
          <cell r="M144" t="str">
            <v>Base2020</v>
          </cell>
          <cell r="N144" t="str">
            <v>Base2020</v>
          </cell>
          <cell r="O144" t="str">
            <v>Base2020</v>
          </cell>
          <cell r="P144" t="str">
            <v>ITC_Ext2021</v>
          </cell>
          <cell r="Q144" t="str">
            <v>ITC_Ext2021</v>
          </cell>
        </row>
        <row r="145">
          <cell r="B145" t="str">
            <v>Baja_California_Wind</v>
          </cell>
          <cell r="C145" t="str">
            <v>Base</v>
          </cell>
          <cell r="D145" t="str">
            <v>Base</v>
          </cell>
          <cell r="E145" t="str">
            <v>Base</v>
          </cell>
          <cell r="F145" t="str">
            <v>HighTx</v>
          </cell>
          <cell r="G145" t="str">
            <v>LowTx</v>
          </cell>
          <cell r="H145" t="str">
            <v>Base</v>
          </cell>
          <cell r="I145" t="str">
            <v>Base</v>
          </cell>
          <cell r="J145" t="str">
            <v>Base2020</v>
          </cell>
          <cell r="K145" t="str">
            <v>Base2020</v>
          </cell>
          <cell r="L145" t="str">
            <v>Base2020</v>
          </cell>
          <cell r="M145" t="str">
            <v>Base2020</v>
          </cell>
          <cell r="N145" t="str">
            <v>Base2020</v>
          </cell>
          <cell r="O145" t="str">
            <v>Base2020</v>
          </cell>
          <cell r="P145" t="str">
            <v>ITC_Ext2021</v>
          </cell>
          <cell r="Q145" t="str">
            <v>ITC_Ext2021</v>
          </cell>
        </row>
        <row r="146">
          <cell r="B146" t="str">
            <v>Idaho_Wind</v>
          </cell>
          <cell r="C146" t="str">
            <v>Base</v>
          </cell>
          <cell r="D146" t="str">
            <v>Base</v>
          </cell>
          <cell r="E146" t="str">
            <v>Base</v>
          </cell>
          <cell r="F146" t="str">
            <v>HighTx</v>
          </cell>
          <cell r="G146" t="str">
            <v>LowTx</v>
          </cell>
          <cell r="H146" t="str">
            <v>Base</v>
          </cell>
          <cell r="I146" t="str">
            <v>Base</v>
          </cell>
          <cell r="J146" t="str">
            <v>Base2020</v>
          </cell>
          <cell r="K146" t="str">
            <v>Base2020</v>
          </cell>
          <cell r="L146" t="str">
            <v>Base2020</v>
          </cell>
          <cell r="M146" t="str">
            <v>Base2020</v>
          </cell>
          <cell r="N146" t="str">
            <v>Base2020</v>
          </cell>
          <cell r="O146" t="str">
            <v>Base2020</v>
          </cell>
          <cell r="P146" t="str">
            <v>ITC_Ext2021</v>
          </cell>
          <cell r="Q146" t="str">
            <v>ITC_Ext2021</v>
          </cell>
        </row>
        <row r="147">
          <cell r="B147" t="str">
            <v>New_Mexico_Solar</v>
          </cell>
          <cell r="C147" t="str">
            <v>Base</v>
          </cell>
          <cell r="D147" t="str">
            <v>High</v>
          </cell>
          <cell r="E147" t="str">
            <v>ITC_ext</v>
          </cell>
          <cell r="F147" t="str">
            <v>HighTx</v>
          </cell>
          <cell r="G147" t="str">
            <v>LowTx</v>
          </cell>
          <cell r="H147" t="str">
            <v>Base</v>
          </cell>
          <cell r="I147" t="str">
            <v>Base</v>
          </cell>
          <cell r="J147" t="str">
            <v>Base2020</v>
          </cell>
          <cell r="K147" t="str">
            <v>Base2020</v>
          </cell>
          <cell r="L147" t="str">
            <v>High2020</v>
          </cell>
          <cell r="M147" t="str">
            <v>Base2020</v>
          </cell>
          <cell r="N147" t="str">
            <v>Base2020</v>
          </cell>
          <cell r="O147" t="str">
            <v>Base2020</v>
          </cell>
          <cell r="P147" t="str">
            <v>ITC_Ext2021</v>
          </cell>
          <cell r="Q147" t="str">
            <v>ITC_Ext2021</v>
          </cell>
        </row>
        <row r="148">
          <cell r="B148" t="str">
            <v>New_Mexico_Wind</v>
          </cell>
          <cell r="C148" t="str">
            <v>Base</v>
          </cell>
          <cell r="D148" t="str">
            <v>OOSLtd</v>
          </cell>
          <cell r="E148" t="str">
            <v>OOSLtd</v>
          </cell>
          <cell r="F148" t="str">
            <v>OOSLtdHigh</v>
          </cell>
          <cell r="G148" t="str">
            <v>OOSLtdLow</v>
          </cell>
          <cell r="H148" t="str">
            <v>OOSLtd</v>
          </cell>
          <cell r="I148" t="str">
            <v>OOSLtd</v>
          </cell>
          <cell r="J148" t="str">
            <v>Base2020OOSLtd</v>
          </cell>
          <cell r="K148" t="str">
            <v>Base2020</v>
          </cell>
          <cell r="L148" t="str">
            <v>Base2020</v>
          </cell>
          <cell r="M148" t="str">
            <v>Base2020</v>
          </cell>
          <cell r="N148" t="str">
            <v>Low2020</v>
          </cell>
          <cell r="O148" t="str">
            <v>High2020</v>
          </cell>
          <cell r="P148" t="str">
            <v>ITC_Ext2021</v>
          </cell>
          <cell r="Q148" t="str">
            <v>ITC_Ext2021</v>
          </cell>
        </row>
        <row r="149">
          <cell r="B149" t="str">
            <v>Utah_Solar</v>
          </cell>
          <cell r="C149" t="str">
            <v>Base</v>
          </cell>
          <cell r="D149" t="str">
            <v>High</v>
          </cell>
          <cell r="E149" t="str">
            <v>ITC_ext</v>
          </cell>
          <cell r="F149" t="str">
            <v>HighTx</v>
          </cell>
          <cell r="G149" t="str">
            <v>LowTx</v>
          </cell>
          <cell r="H149" t="str">
            <v>Base</v>
          </cell>
          <cell r="I149" t="str">
            <v>Base</v>
          </cell>
          <cell r="J149" t="str">
            <v>Base2020</v>
          </cell>
          <cell r="K149" t="str">
            <v>Base2020</v>
          </cell>
          <cell r="L149" t="str">
            <v>High2020</v>
          </cell>
          <cell r="M149" t="str">
            <v>Base2020</v>
          </cell>
          <cell r="N149" t="str">
            <v>Base2020</v>
          </cell>
          <cell r="O149" t="str">
            <v>Base2020</v>
          </cell>
          <cell r="P149" t="str">
            <v>ITC_Ext2021</v>
          </cell>
          <cell r="Q149" t="str">
            <v>ITC_Ext2021</v>
          </cell>
        </row>
        <row r="150">
          <cell r="B150" t="str">
            <v>Utah_Wind</v>
          </cell>
          <cell r="C150" t="str">
            <v>Base</v>
          </cell>
          <cell r="D150" t="str">
            <v>Base</v>
          </cell>
          <cell r="E150" t="str">
            <v>Base</v>
          </cell>
          <cell r="F150" t="str">
            <v>HighTx</v>
          </cell>
          <cell r="G150" t="str">
            <v>LowTx</v>
          </cell>
          <cell r="H150" t="str">
            <v>Base</v>
          </cell>
          <cell r="I150" t="str">
            <v>Base</v>
          </cell>
          <cell r="J150" t="str">
            <v>Base2020</v>
          </cell>
          <cell r="K150" t="str">
            <v>Base2020</v>
          </cell>
          <cell r="L150" t="str">
            <v>Base2020</v>
          </cell>
          <cell r="M150" t="str">
            <v>Base2020</v>
          </cell>
          <cell r="N150" t="str">
            <v>Base2020</v>
          </cell>
          <cell r="O150" t="str">
            <v>Base2020</v>
          </cell>
          <cell r="P150" t="str">
            <v>ITC_Ext2021</v>
          </cell>
          <cell r="Q150" t="str">
            <v>ITC_Ext2021</v>
          </cell>
        </row>
        <row r="151">
          <cell r="B151" t="str">
            <v>Wyoming_Wind</v>
          </cell>
          <cell r="C151" t="str">
            <v>Base</v>
          </cell>
          <cell r="D151" t="str">
            <v>OOSLtd</v>
          </cell>
          <cell r="E151" t="str">
            <v>OOSLtd</v>
          </cell>
          <cell r="F151" t="str">
            <v>OOSLtdHigh</v>
          </cell>
          <cell r="G151" t="str">
            <v>OOSLtdLow</v>
          </cell>
          <cell r="H151" t="str">
            <v>OOSLtd</v>
          </cell>
          <cell r="I151" t="str">
            <v>OOSLtd</v>
          </cell>
          <cell r="J151" t="str">
            <v>Base2020OOSLtd</v>
          </cell>
          <cell r="K151" t="str">
            <v>Base2020</v>
          </cell>
          <cell r="L151" t="str">
            <v>Base2020</v>
          </cell>
          <cell r="M151" t="str">
            <v>Base2020</v>
          </cell>
          <cell r="N151" t="str">
            <v>Low2020</v>
          </cell>
          <cell r="O151" t="str">
            <v>High2020</v>
          </cell>
          <cell r="P151" t="str">
            <v>ITC_Ext2021</v>
          </cell>
          <cell r="Q151" t="str">
            <v>ITC_Ext2021</v>
          </cell>
        </row>
        <row r="152">
          <cell r="B152" t="str">
            <v>Pacific_Northwest_Wind</v>
          </cell>
          <cell r="C152" t="str">
            <v>Base</v>
          </cell>
          <cell r="D152" t="str">
            <v>Base</v>
          </cell>
          <cell r="E152" t="str">
            <v>Base</v>
          </cell>
          <cell r="F152" t="str">
            <v>HighTx</v>
          </cell>
          <cell r="G152" t="str">
            <v>LowTx</v>
          </cell>
          <cell r="H152" t="str">
            <v>Base</v>
          </cell>
          <cell r="I152" t="str">
            <v>Base</v>
          </cell>
          <cell r="J152" t="str">
            <v>Base2020</v>
          </cell>
          <cell r="K152" t="str">
            <v>Base2020</v>
          </cell>
          <cell r="L152" t="str">
            <v>Base2020</v>
          </cell>
          <cell r="M152" t="str">
            <v>Base2020</v>
          </cell>
          <cell r="N152" t="str">
            <v>Base2020</v>
          </cell>
          <cell r="O152" t="str">
            <v>Base2020</v>
          </cell>
          <cell r="P152" t="str">
            <v>ITC_Ext2021</v>
          </cell>
          <cell r="Q152" t="str">
            <v>ITC_Ext2021</v>
          </cell>
        </row>
        <row r="153">
          <cell r="B153" t="str">
            <v>Diablo_Canyon_Offshore_Wind</v>
          </cell>
          <cell r="C153" t="str">
            <v>Base</v>
          </cell>
          <cell r="D153" t="str">
            <v>Base</v>
          </cell>
          <cell r="E153" t="str">
            <v>Base</v>
          </cell>
          <cell r="F153" t="str">
            <v>Base</v>
          </cell>
          <cell r="G153" t="str">
            <v>Base</v>
          </cell>
          <cell r="H153" t="str">
            <v>Base</v>
          </cell>
          <cell r="I153" t="str">
            <v>Base</v>
          </cell>
          <cell r="J153" t="str">
            <v>Base2020_NREL_Update</v>
          </cell>
          <cell r="K153" t="str">
            <v>Base2020_NREL_Update</v>
          </cell>
          <cell r="L153" t="str">
            <v>Base2020_NREL_Update</v>
          </cell>
          <cell r="M153" t="str">
            <v>High2020_NREL</v>
          </cell>
          <cell r="N153" t="str">
            <v>Base2020_NREL_Update</v>
          </cell>
          <cell r="O153" t="str">
            <v>Base2020_NREL_Update</v>
          </cell>
          <cell r="P153" t="str">
            <v>ITC_Ext2021</v>
          </cell>
          <cell r="Q153" t="str">
            <v>ITC_Ext2021</v>
          </cell>
        </row>
        <row r="154">
          <cell r="B154" t="str">
            <v>Humboldt_Bay_Offshore_Wind</v>
          </cell>
          <cell r="C154" t="str">
            <v>Base</v>
          </cell>
          <cell r="D154" t="str">
            <v>Base</v>
          </cell>
          <cell r="E154" t="str">
            <v>Base</v>
          </cell>
          <cell r="F154" t="str">
            <v>Base</v>
          </cell>
          <cell r="G154" t="str">
            <v>Base</v>
          </cell>
          <cell r="H154" t="str">
            <v>Base</v>
          </cell>
          <cell r="I154" t="str">
            <v>Base</v>
          </cell>
          <cell r="J154" t="str">
            <v>Base2020_NREL_Update</v>
          </cell>
          <cell r="K154" t="str">
            <v>Base2020_NREL_Update</v>
          </cell>
          <cell r="L154" t="str">
            <v>Base2020_NREL_Update</v>
          </cell>
          <cell r="M154" t="str">
            <v>High2020_NREL</v>
          </cell>
          <cell r="N154" t="str">
            <v>Base2020_NREL_Update</v>
          </cell>
          <cell r="O154" t="str">
            <v>Base2020_NREL_Update</v>
          </cell>
          <cell r="P154" t="str">
            <v>ITC_Ext2021</v>
          </cell>
          <cell r="Q154" t="str">
            <v>ITC_Ext2021</v>
          </cell>
        </row>
        <row r="155">
          <cell r="B155" t="str">
            <v>Morro_Bay_Offshore_Wind</v>
          </cell>
          <cell r="C155" t="str">
            <v>Base</v>
          </cell>
          <cell r="D155" t="str">
            <v>Base</v>
          </cell>
          <cell r="E155" t="str">
            <v>Base</v>
          </cell>
          <cell r="F155" t="str">
            <v>Base</v>
          </cell>
          <cell r="G155" t="str">
            <v>Base</v>
          </cell>
          <cell r="H155" t="str">
            <v>Base</v>
          </cell>
          <cell r="I155" t="str">
            <v>Base</v>
          </cell>
          <cell r="J155" t="str">
            <v>Base2020_NREL_Update</v>
          </cell>
          <cell r="K155" t="str">
            <v>Base2020_NREL_Update</v>
          </cell>
          <cell r="L155" t="str">
            <v>Base2020_NREL_Update</v>
          </cell>
          <cell r="M155" t="str">
            <v>High2020_NREL</v>
          </cell>
          <cell r="N155" t="str">
            <v>Base2020_NREL_Update</v>
          </cell>
          <cell r="O155" t="str">
            <v>Base2020_NREL_Update</v>
          </cell>
          <cell r="P155" t="str">
            <v>ITC_Ext2021</v>
          </cell>
          <cell r="Q155" t="str">
            <v>ITC_Ext2021</v>
          </cell>
        </row>
        <row r="156">
          <cell r="B156" t="str">
            <v>Cape_Mendocino_Offshore_Wind</v>
          </cell>
          <cell r="C156" t="str">
            <v>Base</v>
          </cell>
          <cell r="D156" t="str">
            <v>Base</v>
          </cell>
          <cell r="E156" t="str">
            <v>Base</v>
          </cell>
          <cell r="F156" t="str">
            <v>Base</v>
          </cell>
          <cell r="G156" t="str">
            <v>Base</v>
          </cell>
          <cell r="H156" t="str">
            <v>Base</v>
          </cell>
          <cell r="I156" t="str">
            <v>Base</v>
          </cell>
          <cell r="J156" t="str">
            <v>Base2020_NREL_Update</v>
          </cell>
          <cell r="K156" t="str">
            <v>Base2020_NREL_Update</v>
          </cell>
          <cell r="L156" t="str">
            <v>Base2020_NREL_Update</v>
          </cell>
          <cell r="M156" t="str">
            <v>High2020_NREL</v>
          </cell>
          <cell r="N156" t="str">
            <v>Base2020_NREL_Update</v>
          </cell>
          <cell r="O156" t="str">
            <v>Base2020_NREL_Update</v>
          </cell>
          <cell r="P156" t="str">
            <v>ITC_Ext2021</v>
          </cell>
          <cell r="Q156" t="str">
            <v>ITC_Ext2021</v>
          </cell>
        </row>
        <row r="157">
          <cell r="B157" t="str">
            <v>Del_Norte_Offshore_Wind</v>
          </cell>
          <cell r="C157" t="str">
            <v>Base</v>
          </cell>
          <cell r="D157" t="str">
            <v>Base</v>
          </cell>
          <cell r="E157" t="str">
            <v>Base</v>
          </cell>
          <cell r="F157" t="str">
            <v>Base</v>
          </cell>
          <cell r="G157" t="str">
            <v>Base</v>
          </cell>
          <cell r="H157" t="str">
            <v>Base</v>
          </cell>
          <cell r="I157" t="str">
            <v>Base</v>
          </cell>
          <cell r="J157" t="str">
            <v>Base2020_NREL_Update</v>
          </cell>
          <cell r="K157" t="str">
            <v>Base2020_NREL_Update</v>
          </cell>
          <cell r="L157" t="str">
            <v>Base2020_NREL_Update</v>
          </cell>
          <cell r="M157" t="str">
            <v>High2020_NREL</v>
          </cell>
          <cell r="N157" t="str">
            <v>Base2020_NREL_Update</v>
          </cell>
          <cell r="O157" t="str">
            <v>Base2020_NREL_Update</v>
          </cell>
          <cell r="P157" t="str">
            <v>ITC_Ext2021</v>
          </cell>
          <cell r="Q157" t="str">
            <v>ITC_Ext2021</v>
          </cell>
        </row>
        <row r="158">
          <cell r="B158" t="str">
            <v>Riverside_Palm_Springs_Wind</v>
          </cell>
          <cell r="C158" t="str">
            <v>Base</v>
          </cell>
          <cell r="D158" t="str">
            <v>Base</v>
          </cell>
          <cell r="E158" t="str">
            <v>Base</v>
          </cell>
          <cell r="F158" t="str">
            <v>Base</v>
          </cell>
          <cell r="G158" t="str">
            <v>Base</v>
          </cell>
          <cell r="H158" t="str">
            <v>Base</v>
          </cell>
          <cell r="I158" t="str">
            <v>Base</v>
          </cell>
          <cell r="J158" t="str">
            <v>Base2020</v>
          </cell>
          <cell r="K158" t="str">
            <v>Base2020</v>
          </cell>
          <cell r="L158" t="str">
            <v>Base2020</v>
          </cell>
          <cell r="M158" t="str">
            <v>Base2020</v>
          </cell>
          <cell r="N158" t="str">
            <v>Base2020</v>
          </cell>
          <cell r="O158" t="str">
            <v>Base2020</v>
          </cell>
          <cell r="P158" t="str">
            <v>ITC_Ext2021</v>
          </cell>
          <cell r="Q158" t="str">
            <v>ITC_Ext2021</v>
          </cell>
        </row>
        <row r="159">
          <cell r="B159" t="str">
            <v/>
          </cell>
          <cell r="C159" t="str">
            <v/>
          </cell>
        </row>
        <row r="160">
          <cell r="B160" t="str">
            <v/>
          </cell>
          <cell r="C160" t="str">
            <v/>
          </cell>
          <cell r="H160" t="str">
            <v/>
          </cell>
          <cell r="I160" t="str">
            <v/>
          </cell>
        </row>
        <row r="161">
          <cell r="B161" t="str">
            <v/>
          </cell>
          <cell r="C161" t="str">
            <v/>
          </cell>
          <cell r="H161" t="str">
            <v/>
          </cell>
          <cell r="I161" t="str">
            <v/>
          </cell>
        </row>
        <row r="162">
          <cell r="B162" t="str">
            <v/>
          </cell>
          <cell r="C162" t="str">
            <v/>
          </cell>
          <cell r="H162" t="str">
            <v/>
          </cell>
          <cell r="I162" t="str">
            <v/>
          </cell>
        </row>
        <row r="163">
          <cell r="B163" t="str">
            <v/>
          </cell>
          <cell r="C163" t="str">
            <v/>
          </cell>
          <cell r="H163" t="str">
            <v/>
          </cell>
          <cell r="I163" t="str">
            <v/>
          </cell>
        </row>
        <row r="164">
          <cell r="B164" t="str">
            <v/>
          </cell>
          <cell r="C164" t="str">
            <v/>
          </cell>
          <cell r="H164" t="str">
            <v/>
          </cell>
          <cell r="I164" t="str">
            <v/>
          </cell>
        </row>
        <row r="165">
          <cell r="B165" t="str">
            <v/>
          </cell>
          <cell r="C165" t="str">
            <v/>
          </cell>
          <cell r="H165" t="str">
            <v/>
          </cell>
          <cell r="I165" t="str">
            <v/>
          </cell>
        </row>
        <row r="166">
          <cell r="B166" t="str">
            <v/>
          </cell>
          <cell r="C166" t="str">
            <v/>
          </cell>
          <cell r="H166" t="str">
            <v/>
          </cell>
          <cell r="I166" t="str">
            <v/>
          </cell>
        </row>
        <row r="167">
          <cell r="B167" t="str">
            <v/>
          </cell>
          <cell r="C167" t="str">
            <v/>
          </cell>
          <cell r="H167" t="str">
            <v/>
          </cell>
          <cell r="I167" t="str">
            <v/>
          </cell>
        </row>
        <row r="168">
          <cell r="B168" t="str">
            <v/>
          </cell>
          <cell r="C168" t="str">
            <v/>
          </cell>
          <cell r="H168" t="str">
            <v/>
          </cell>
          <cell r="I168" t="str">
            <v/>
          </cell>
        </row>
        <row r="169">
          <cell r="B169" t="str">
            <v/>
          </cell>
          <cell r="C169" t="str">
            <v/>
          </cell>
          <cell r="H169" t="str">
            <v/>
          </cell>
          <cell r="I169" t="str">
            <v/>
          </cell>
        </row>
        <row r="170">
          <cell r="B170" t="str">
            <v/>
          </cell>
          <cell r="C170" t="str">
            <v/>
          </cell>
          <cell r="H170" t="str">
            <v/>
          </cell>
          <cell r="I170" t="str">
            <v/>
          </cell>
        </row>
        <row r="171">
          <cell r="B171" t="str">
            <v/>
          </cell>
          <cell r="C171" t="str">
            <v/>
          </cell>
          <cell r="H171" t="str">
            <v/>
          </cell>
          <cell r="I171" t="str">
            <v/>
          </cell>
        </row>
        <row r="172">
          <cell r="B172" t="str">
            <v/>
          </cell>
          <cell r="C172" t="str">
            <v/>
          </cell>
          <cell r="H172" t="str">
            <v/>
          </cell>
          <cell r="I172" t="str">
            <v/>
          </cell>
        </row>
        <row r="173">
          <cell r="B173" t="str">
            <v/>
          </cell>
          <cell r="C173" t="str">
            <v/>
          </cell>
          <cell r="H173" t="str">
            <v/>
          </cell>
          <cell r="I173" t="str">
            <v/>
          </cell>
        </row>
        <row r="174">
          <cell r="B174" t="str">
            <v/>
          </cell>
          <cell r="C174" t="str">
            <v/>
          </cell>
          <cell r="H174" t="str">
            <v/>
          </cell>
          <cell r="I174" t="str">
            <v/>
          </cell>
        </row>
        <row r="175">
          <cell r="B175" t="str">
            <v/>
          </cell>
          <cell r="C175" t="str">
            <v/>
          </cell>
          <cell r="H175" t="str">
            <v/>
          </cell>
          <cell r="I175" t="str">
            <v/>
          </cell>
        </row>
        <row r="176">
          <cell r="B176" t="str">
            <v/>
          </cell>
          <cell r="C176" t="str">
            <v/>
          </cell>
          <cell r="H176" t="str">
            <v/>
          </cell>
          <cell r="I176" t="str">
            <v/>
          </cell>
        </row>
        <row r="177">
          <cell r="B177" t="str">
            <v/>
          </cell>
          <cell r="C177" t="str">
            <v/>
          </cell>
          <cell r="H177" t="str">
            <v/>
          </cell>
          <cell r="I177" t="str">
            <v/>
          </cell>
        </row>
        <row r="179">
          <cell r="C179" t="str">
            <v>Storage Resource Cost Scenario Name</v>
          </cell>
        </row>
        <row r="180">
          <cell r="B180" t="str">
            <v>Storage Resource Name</v>
          </cell>
          <cell r="C180" t="str">
            <v>Base</v>
          </cell>
          <cell r="D180" t="str">
            <v>ITC</v>
          </cell>
          <cell r="E180" t="str">
            <v>High</v>
          </cell>
          <cell r="F180" t="str">
            <v>NoNewDER</v>
          </cell>
          <cell r="G180" t="str">
            <v>Base2020</v>
          </cell>
          <cell r="H180" t="str">
            <v>Base2020_EarlyPS</v>
          </cell>
          <cell r="I180" t="str">
            <v>HighBattery2020</v>
          </cell>
          <cell r="J180" t="str">
            <v>HighPS2020</v>
          </cell>
          <cell r="K180" t="str">
            <v>ITCExt2021</v>
          </cell>
          <cell r="L180" t="str">
            <v>ITCExt2021_NoNewDER</v>
          </cell>
        </row>
        <row r="181">
          <cell r="B181" t="str">
            <v>CAISO_Existing_Pumped_Storage</v>
          </cell>
          <cell r="C181" t="str">
            <v>Base</v>
          </cell>
          <cell r="D181" t="str">
            <v>Base</v>
          </cell>
          <cell r="E181" t="str">
            <v>Base</v>
          </cell>
          <cell r="F181" t="str">
            <v>Base</v>
          </cell>
          <cell r="G181" t="str">
            <v>Base2020</v>
          </cell>
          <cell r="H181" t="str">
            <v>Base2020</v>
          </cell>
          <cell r="I181" t="str">
            <v>Base2020</v>
          </cell>
          <cell r="J181" t="str">
            <v>High2020</v>
          </cell>
          <cell r="K181" t="str">
            <v>Base2020</v>
          </cell>
          <cell r="L181" t="str">
            <v>Base2020</v>
          </cell>
        </row>
        <row r="182">
          <cell r="B182" t="str">
            <v>CAISO_New_Pumped_Storage</v>
          </cell>
          <cell r="C182" t="str">
            <v>Base</v>
          </cell>
          <cell r="D182" t="str">
            <v>Base</v>
          </cell>
          <cell r="E182" t="str">
            <v>Base</v>
          </cell>
          <cell r="F182" t="str">
            <v>Base</v>
          </cell>
          <cell r="G182" t="str">
            <v>Base2020</v>
          </cell>
          <cell r="H182" t="str">
            <v>Base2020_EarlyPS</v>
          </cell>
          <cell r="I182" t="str">
            <v>Base2020</v>
          </cell>
          <cell r="J182" t="str">
            <v>High2020</v>
          </cell>
          <cell r="K182" t="str">
            <v>Base2020</v>
          </cell>
          <cell r="L182" t="str">
            <v>Base2020</v>
          </cell>
        </row>
        <row r="183">
          <cell r="B183" t="str">
            <v>CAISO_New_Flow_Battery</v>
          </cell>
          <cell r="C183" t="str">
            <v>Base</v>
          </cell>
          <cell r="D183" t="str">
            <v>Base</v>
          </cell>
          <cell r="E183" t="str">
            <v>High</v>
          </cell>
          <cell r="F183" t="str">
            <v>Base</v>
          </cell>
          <cell r="G183" t="str">
            <v>Base2020</v>
          </cell>
          <cell r="H183" t="str">
            <v>Base2020</v>
          </cell>
          <cell r="I183" t="str">
            <v>High2020</v>
          </cell>
          <cell r="J183" t="str">
            <v>Base2020</v>
          </cell>
          <cell r="K183" t="str">
            <v>Base2020</v>
          </cell>
          <cell r="L183" t="str">
            <v>Base2020</v>
          </cell>
        </row>
        <row r="184">
          <cell r="B184" t="str">
            <v>CAISO_New_Li_Battery</v>
          </cell>
          <cell r="C184" t="str">
            <v>Base</v>
          </cell>
          <cell r="D184" t="str">
            <v>ITC</v>
          </cell>
          <cell r="E184" t="str">
            <v>High</v>
          </cell>
          <cell r="F184" t="str">
            <v>Base</v>
          </cell>
          <cell r="G184" t="str">
            <v>Base2020</v>
          </cell>
          <cell r="H184" t="str">
            <v>Base2020</v>
          </cell>
          <cell r="I184" t="str">
            <v>High2020</v>
          </cell>
          <cell r="J184" t="str">
            <v>Base2020</v>
          </cell>
          <cell r="K184" t="str">
            <v>ITC_Ext2021</v>
          </cell>
          <cell r="L184" t="str">
            <v>ITC_Ext2021</v>
          </cell>
        </row>
        <row r="185">
          <cell r="B185" t="str">
            <v>CAISO_BTM_Li_Battery</v>
          </cell>
          <cell r="C185" t="str">
            <v>Base</v>
          </cell>
          <cell r="D185" t="str">
            <v>Base</v>
          </cell>
          <cell r="E185" t="str">
            <v>Base</v>
          </cell>
          <cell r="F185" t="str">
            <v>NoNewDER</v>
          </cell>
          <cell r="G185" t="str">
            <v>Base2020</v>
          </cell>
          <cell r="H185" t="str">
            <v>Base2020</v>
          </cell>
          <cell r="I185" t="str">
            <v>High2020</v>
          </cell>
          <cell r="J185" t="str">
            <v>Base2020</v>
          </cell>
          <cell r="K185" t="str">
            <v>Base2020</v>
          </cell>
          <cell r="L185" t="str">
            <v>NoNewDER</v>
          </cell>
        </row>
        <row r="186">
          <cell r="B186" t="str">
            <v>CAISO_New_Li_Battery_2</v>
          </cell>
          <cell r="C186" t="str">
            <v>Base</v>
          </cell>
          <cell r="D186" t="str">
            <v>ITC</v>
          </cell>
          <cell r="E186" t="str">
            <v>High</v>
          </cell>
          <cell r="F186" t="str">
            <v>Base</v>
          </cell>
          <cell r="G186" t="str">
            <v>Base2020</v>
          </cell>
          <cell r="H186" t="str">
            <v>Base2020</v>
          </cell>
          <cell r="I186" t="str">
            <v>High2020</v>
          </cell>
          <cell r="J186" t="str">
            <v>Base2020</v>
          </cell>
          <cell r="K186" t="str">
            <v>ITC_Ext2021</v>
          </cell>
          <cell r="L186" t="str">
            <v>ITC_Ext2021</v>
          </cell>
        </row>
        <row r="187">
          <cell r="B187" t="str">
            <v>CAISO_New_Li_Battery_3</v>
          </cell>
          <cell r="C187" t="str">
            <v>Base</v>
          </cell>
          <cell r="D187" t="str">
            <v>ITC</v>
          </cell>
          <cell r="E187" t="str">
            <v>High</v>
          </cell>
          <cell r="F187" t="str">
            <v>Base</v>
          </cell>
          <cell r="G187" t="str">
            <v>Base2020</v>
          </cell>
          <cell r="H187" t="str">
            <v>Base2020</v>
          </cell>
          <cell r="I187" t="str">
            <v>High2020</v>
          </cell>
          <cell r="J187" t="str">
            <v>Base2020</v>
          </cell>
          <cell r="K187" t="str">
            <v>ITC_Ext2021</v>
          </cell>
          <cell r="L187" t="str">
            <v>ITC_Ext2021</v>
          </cell>
        </row>
        <row r="188">
          <cell r="B188" t="str">
            <v>CAISO_New_Li_Battery_4</v>
          </cell>
          <cell r="C188" t="str">
            <v>Base</v>
          </cell>
          <cell r="D188" t="str">
            <v>ITC</v>
          </cell>
          <cell r="E188" t="str">
            <v>High</v>
          </cell>
          <cell r="F188" t="str">
            <v>Base</v>
          </cell>
          <cell r="G188" t="str">
            <v>Base2020</v>
          </cell>
          <cell r="H188" t="str">
            <v>Base2020</v>
          </cell>
          <cell r="I188" t="str">
            <v>High2020</v>
          </cell>
          <cell r="J188" t="str">
            <v>Base2020</v>
          </cell>
          <cell r="K188" t="str">
            <v>ITC_Ext2021</v>
          </cell>
          <cell r="L188" t="str">
            <v>ITC_Ext2021</v>
          </cell>
        </row>
        <row r="189">
          <cell r="B189" t="str">
            <v>CAISO_New_Li_Battery_5</v>
          </cell>
          <cell r="C189" t="str">
            <v>Base</v>
          </cell>
          <cell r="D189" t="str">
            <v>ITC</v>
          </cell>
          <cell r="E189" t="str">
            <v>High</v>
          </cell>
          <cell r="F189" t="str">
            <v>Base</v>
          </cell>
          <cell r="G189" t="str">
            <v>Base2020</v>
          </cell>
          <cell r="H189" t="str">
            <v>Base2020</v>
          </cell>
          <cell r="I189" t="str">
            <v>High2020</v>
          </cell>
          <cell r="J189" t="str">
            <v>Base2020</v>
          </cell>
          <cell r="K189" t="str">
            <v>ITC_Ext2021</v>
          </cell>
          <cell r="L189" t="str">
            <v>ITC_Ext2021</v>
          </cell>
        </row>
        <row r="190">
          <cell r="B190" t="str">
            <v>CAISO_New_Li_Battery_6</v>
          </cell>
          <cell r="C190" t="str">
            <v>Base</v>
          </cell>
          <cell r="D190" t="str">
            <v>ITC</v>
          </cell>
          <cell r="E190" t="str">
            <v>High</v>
          </cell>
          <cell r="F190" t="str">
            <v>Base</v>
          </cell>
          <cell r="G190" t="str">
            <v>Base2020</v>
          </cell>
          <cell r="H190" t="str">
            <v>Base2020</v>
          </cell>
          <cell r="I190" t="str">
            <v>High2020</v>
          </cell>
          <cell r="J190" t="str">
            <v>Base2020</v>
          </cell>
          <cell r="K190" t="str">
            <v>ITC_Ext2021</v>
          </cell>
          <cell r="L190" t="str">
            <v>ITC_Ext2021</v>
          </cell>
        </row>
        <row r="191">
          <cell r="B191" t="str">
            <v>CAISO_New_Flow_Battery_2</v>
          </cell>
          <cell r="C191" t="str">
            <v>Base</v>
          </cell>
          <cell r="D191" t="str">
            <v>Base</v>
          </cell>
          <cell r="E191" t="str">
            <v>High</v>
          </cell>
          <cell r="F191" t="str">
            <v>Base</v>
          </cell>
          <cell r="G191" t="str">
            <v>Base2020</v>
          </cell>
          <cell r="H191" t="str">
            <v>Base2020</v>
          </cell>
          <cell r="I191" t="str">
            <v>High2020</v>
          </cell>
          <cell r="J191" t="str">
            <v>Base2020</v>
          </cell>
          <cell r="K191" t="str">
            <v>Base2020</v>
          </cell>
          <cell r="L191" t="str">
            <v>Base2020</v>
          </cell>
        </row>
        <row r="192">
          <cell r="B192" t="str">
            <v>CAISO_New_Flow_Battery_3</v>
          </cell>
          <cell r="C192" t="str">
            <v>Base</v>
          </cell>
          <cell r="D192" t="str">
            <v>Base</v>
          </cell>
          <cell r="E192" t="str">
            <v>High</v>
          </cell>
          <cell r="F192" t="str">
            <v>Base</v>
          </cell>
          <cell r="G192" t="str">
            <v>Base2020</v>
          </cell>
          <cell r="H192" t="str">
            <v>Base2020</v>
          </cell>
          <cell r="I192" t="str">
            <v>High2020</v>
          </cell>
          <cell r="J192" t="str">
            <v>Base2020</v>
          </cell>
          <cell r="K192" t="str">
            <v>Base2020</v>
          </cell>
          <cell r="L192" t="str">
            <v>Base2020</v>
          </cell>
        </row>
        <row r="193">
          <cell r="B193" t="str">
            <v>CAISO_New_Flow_Battery_4</v>
          </cell>
          <cell r="C193" t="str">
            <v>Base</v>
          </cell>
          <cell r="D193" t="str">
            <v>Base</v>
          </cell>
          <cell r="E193" t="str">
            <v>High</v>
          </cell>
          <cell r="F193" t="str">
            <v>Base</v>
          </cell>
          <cell r="G193" t="str">
            <v>Base2020</v>
          </cell>
          <cell r="H193" t="str">
            <v>Base2020</v>
          </cell>
          <cell r="I193" t="str">
            <v>High2020</v>
          </cell>
          <cell r="J193" t="str">
            <v>Base2020</v>
          </cell>
          <cell r="K193" t="str">
            <v>Base2020</v>
          </cell>
          <cell r="L193" t="str">
            <v>Base2020</v>
          </cell>
        </row>
        <row r="194">
          <cell r="B194" t="str">
            <v>CAISO_New_Flow_Battery_5</v>
          </cell>
          <cell r="C194" t="str">
            <v>Base</v>
          </cell>
          <cell r="D194" t="str">
            <v>Base</v>
          </cell>
          <cell r="E194" t="str">
            <v>High</v>
          </cell>
          <cell r="F194" t="str">
            <v>Base</v>
          </cell>
          <cell r="G194" t="str">
            <v>Base2020</v>
          </cell>
          <cell r="H194" t="str">
            <v>Base2020</v>
          </cell>
          <cell r="I194" t="str">
            <v>High2020</v>
          </cell>
          <cell r="J194" t="str">
            <v>Base2020</v>
          </cell>
          <cell r="K194" t="str">
            <v>Base2020</v>
          </cell>
          <cell r="L194" t="str">
            <v>Base2020</v>
          </cell>
        </row>
        <row r="195">
          <cell r="B195" t="str">
            <v/>
          </cell>
          <cell r="C195" t="str">
            <v/>
          </cell>
        </row>
        <row r="196">
          <cell r="B196" t="str">
            <v/>
          </cell>
          <cell r="C196" t="str">
            <v/>
          </cell>
        </row>
        <row r="197">
          <cell r="B197" t="str">
            <v/>
          </cell>
          <cell r="C197" t="str">
            <v/>
          </cell>
        </row>
        <row r="198">
          <cell r="B198" t="str">
            <v/>
          </cell>
          <cell r="C198" t="str">
            <v/>
          </cell>
        </row>
        <row r="199">
          <cell r="B199" t="str">
            <v/>
          </cell>
          <cell r="C199" t="str">
            <v/>
          </cell>
        </row>
        <row r="200">
          <cell r="B200" t="str">
            <v/>
          </cell>
          <cell r="C200" t="str">
            <v/>
          </cell>
        </row>
        <row r="202">
          <cell r="C202" t="str">
            <v>Hydro Resource Cost Scenario Name</v>
          </cell>
        </row>
        <row r="203">
          <cell r="B203" t="str">
            <v>Hydro Resource Name</v>
          </cell>
          <cell r="C203" t="str">
            <v>Base</v>
          </cell>
          <cell r="D203" t="str">
            <v>Base2020</v>
          </cell>
        </row>
        <row r="204">
          <cell r="B204" t="str">
            <v>CAISO_Hydro</v>
          </cell>
          <cell r="C204" t="str">
            <v>Base</v>
          </cell>
          <cell r="D204" t="str">
            <v>Base2020</v>
          </cell>
        </row>
        <row r="205">
          <cell r="B205" t="str">
            <v>NW_Hydro</v>
          </cell>
          <cell r="C205" t="str">
            <v>Base</v>
          </cell>
          <cell r="D205" t="str">
            <v>Base2020</v>
          </cell>
        </row>
        <row r="206">
          <cell r="B206" t="str">
            <v>SW_Hydro</v>
          </cell>
          <cell r="C206" t="str">
            <v>Base</v>
          </cell>
          <cell r="D206" t="str">
            <v>Base2020</v>
          </cell>
        </row>
        <row r="207">
          <cell r="B207" t="str">
            <v>LDWP_Hydro</v>
          </cell>
          <cell r="C207" t="str">
            <v>Base</v>
          </cell>
          <cell r="D207" t="str">
            <v>Base2020</v>
          </cell>
        </row>
        <row r="208">
          <cell r="B208" t="str">
            <v>BANC_Hydro</v>
          </cell>
          <cell r="C208" t="str">
            <v>Base</v>
          </cell>
          <cell r="D208" t="str">
            <v>Base2020</v>
          </cell>
        </row>
        <row r="209">
          <cell r="B209" t="str">
            <v>IID_Hydro</v>
          </cell>
          <cell r="C209" t="str">
            <v>Base</v>
          </cell>
          <cell r="D209" t="str">
            <v>Base2020</v>
          </cell>
        </row>
        <row r="210">
          <cell r="B210" t="str">
            <v>NW_Hydro_for_CAISO</v>
          </cell>
          <cell r="C210" t="str">
            <v>Base</v>
          </cell>
          <cell r="D210" t="str">
            <v>Base2020</v>
          </cell>
        </row>
        <row r="211">
          <cell r="B211" t="str">
            <v/>
          </cell>
          <cell r="C211" t="str">
            <v/>
          </cell>
        </row>
        <row r="212">
          <cell r="B212" t="str">
            <v/>
          </cell>
          <cell r="C212" t="str">
            <v/>
          </cell>
        </row>
        <row r="213">
          <cell r="B213" t="str">
            <v/>
          </cell>
          <cell r="C213" t="str">
            <v/>
          </cell>
        </row>
        <row r="214">
          <cell r="B214" t="str">
            <v/>
          </cell>
          <cell r="C214" t="str">
            <v/>
          </cell>
        </row>
        <row r="215">
          <cell r="B215" t="str">
            <v/>
          </cell>
          <cell r="C215" t="str">
            <v/>
          </cell>
        </row>
        <row r="216">
          <cell r="B216" t="str">
            <v/>
          </cell>
          <cell r="C216" t="str">
            <v/>
          </cell>
        </row>
        <row r="217">
          <cell r="B217" t="str">
            <v/>
          </cell>
          <cell r="C217" t="str">
            <v/>
          </cell>
        </row>
        <row r="218">
          <cell r="B218" t="str">
            <v/>
          </cell>
          <cell r="C218" t="str">
            <v/>
          </cell>
        </row>
        <row r="221">
          <cell r="C221" t="str">
            <v>Energy Efficiency Cost Scenario Name</v>
          </cell>
        </row>
        <row r="222">
          <cell r="B222" t="str">
            <v>Resource Name</v>
          </cell>
          <cell r="C222" t="str">
            <v>Base</v>
          </cell>
        </row>
        <row r="223">
          <cell r="C223" t="str">
            <v/>
          </cell>
        </row>
        <row r="224">
          <cell r="C224" t="str">
            <v/>
          </cell>
        </row>
        <row r="225">
          <cell r="C225" t="str">
            <v/>
          </cell>
        </row>
        <row r="226">
          <cell r="C226" t="str">
            <v/>
          </cell>
        </row>
        <row r="227">
          <cell r="C227" t="str">
            <v/>
          </cell>
        </row>
        <row r="228">
          <cell r="C228" t="str">
            <v/>
          </cell>
        </row>
        <row r="229">
          <cell r="C229" t="str">
            <v/>
          </cell>
        </row>
        <row r="230">
          <cell r="C230" t="str">
            <v/>
          </cell>
        </row>
        <row r="231">
          <cell r="C231" t="str">
            <v/>
          </cell>
        </row>
        <row r="232">
          <cell r="C232" t="str">
            <v/>
          </cell>
        </row>
        <row r="234">
          <cell r="C234" t="str">
            <v>Hydrogen Cost Scenario Name</v>
          </cell>
        </row>
        <row r="235">
          <cell r="B235" t="str">
            <v>Resource Name</v>
          </cell>
          <cell r="C235" t="str">
            <v>Base</v>
          </cell>
        </row>
        <row r="236">
          <cell r="C236" t="str">
            <v/>
          </cell>
        </row>
        <row r="237">
          <cell r="C237" t="str">
            <v/>
          </cell>
        </row>
        <row r="238">
          <cell r="C238" t="str">
            <v/>
          </cell>
        </row>
        <row r="239">
          <cell r="C239" t="str">
            <v/>
          </cell>
        </row>
        <row r="240">
          <cell r="C240" t="str">
            <v/>
          </cell>
        </row>
        <row r="241">
          <cell r="C241" t="str">
            <v/>
          </cell>
        </row>
        <row r="242">
          <cell r="C242" t="str">
            <v/>
          </cell>
        </row>
        <row r="243">
          <cell r="C243" t="str">
            <v/>
          </cell>
        </row>
        <row r="244">
          <cell r="C244" t="str">
            <v/>
          </cell>
        </row>
        <row r="245">
          <cell r="C245" t="str">
            <v/>
          </cell>
        </row>
        <row r="247">
          <cell r="C247" t="str">
            <v>Electric Vehicle Scenario Name</v>
          </cell>
        </row>
        <row r="248">
          <cell r="B248" t="str">
            <v>EV Resource Name</v>
          </cell>
          <cell r="C248" t="str">
            <v>Base</v>
          </cell>
        </row>
        <row r="249">
          <cell r="B249" t="str">
            <v>EV_Home_Charging</v>
          </cell>
          <cell r="C249" t="str">
            <v>Base</v>
          </cell>
        </row>
        <row r="250">
          <cell r="B250" t="str">
            <v>EV_Home_and_Work_Charging</v>
          </cell>
          <cell r="C250" t="str">
            <v>Base</v>
          </cell>
        </row>
        <row r="251">
          <cell r="C251" t="str">
            <v/>
          </cell>
        </row>
        <row r="252">
          <cell r="C252" t="str">
            <v/>
          </cell>
        </row>
        <row r="253">
          <cell r="C253" t="str">
            <v/>
          </cell>
        </row>
        <row r="254">
          <cell r="C254" t="str">
            <v/>
          </cell>
        </row>
        <row r="255">
          <cell r="C255" t="str">
            <v/>
          </cell>
        </row>
        <row r="256">
          <cell r="C256" t="str">
            <v/>
          </cell>
        </row>
        <row r="257">
          <cell r="C257" t="str">
            <v/>
          </cell>
        </row>
        <row r="258">
          <cell r="C258" t="str">
            <v/>
          </cell>
        </row>
        <row r="260">
          <cell r="C260" t="str">
            <v>Flexible Load Scenario Name</v>
          </cell>
        </row>
        <row r="261">
          <cell r="B261" t="str">
            <v>Flexible Load Resource Name</v>
          </cell>
          <cell r="C261" t="str">
            <v>Base</v>
          </cell>
        </row>
        <row r="262">
          <cell r="B262" t="str">
            <v>CAISO_Flex_mid</v>
          </cell>
          <cell r="C262" t="str">
            <v>Base</v>
          </cell>
        </row>
        <row r="263">
          <cell r="C263" t="str">
            <v/>
          </cell>
        </row>
        <row r="264">
          <cell r="C264" t="str">
            <v/>
          </cell>
        </row>
        <row r="265">
          <cell r="C265" t="str">
            <v/>
          </cell>
        </row>
        <row r="266">
          <cell r="C266" t="str">
            <v/>
          </cell>
        </row>
        <row r="267">
          <cell r="C267" t="str">
            <v/>
          </cell>
        </row>
        <row r="268">
          <cell r="C268" t="str">
            <v/>
          </cell>
        </row>
        <row r="269">
          <cell r="C269" t="str">
            <v/>
          </cell>
        </row>
        <row r="271">
          <cell r="C271" t="str">
            <v>Shed DR Scenario Name</v>
          </cell>
        </row>
        <row r="272">
          <cell r="B272" t="str">
            <v>DR Resource Name</v>
          </cell>
          <cell r="C272" t="str">
            <v>Base</v>
          </cell>
          <cell r="D272" t="str">
            <v>NoNewDER</v>
          </cell>
          <cell r="E272" t="str">
            <v>Base2020</v>
          </cell>
        </row>
        <row r="273">
          <cell r="B273" t="str">
            <v>CAISO_Shed_DR_Existing</v>
          </cell>
          <cell r="C273" t="str">
            <v>Base</v>
          </cell>
          <cell r="D273" t="str">
            <v>NoNewDER</v>
          </cell>
          <cell r="E273" t="str">
            <v>Base2020</v>
          </cell>
        </row>
        <row r="274">
          <cell r="B274" t="str">
            <v>CAISO_Shed_DR_Tranche1</v>
          </cell>
          <cell r="C274" t="str">
            <v>Base</v>
          </cell>
          <cell r="D274" t="str">
            <v>NoNewDER</v>
          </cell>
          <cell r="E274" t="str">
            <v>Base2020</v>
          </cell>
        </row>
        <row r="275">
          <cell r="B275" t="str">
            <v>CAISO_Shed_DR_Tranche2</v>
          </cell>
          <cell r="C275" t="str">
            <v>Base</v>
          </cell>
          <cell r="D275" t="str">
            <v>NoNewDER</v>
          </cell>
          <cell r="E275" t="str">
            <v>Base2020</v>
          </cell>
        </row>
        <row r="276">
          <cell r="B276" t="str">
            <v>CAISO_Shed_DR_Tranche3</v>
          </cell>
          <cell r="C276" t="str">
            <v>Base</v>
          </cell>
          <cell r="D276" t="str">
            <v>NoNewDER</v>
          </cell>
          <cell r="E276" t="str">
            <v>Base2020</v>
          </cell>
        </row>
        <row r="277">
          <cell r="B277" t="str">
            <v>CAISO_Shed_DR_Tranche4</v>
          </cell>
          <cell r="C277" t="str">
            <v>Base</v>
          </cell>
          <cell r="D277" t="str">
            <v>NoNewDER</v>
          </cell>
          <cell r="E277" t="str">
            <v>Base2020</v>
          </cell>
        </row>
        <row r="278">
          <cell r="B278" t="str">
            <v>CAISO_Shed_DR_Tranche5</v>
          </cell>
          <cell r="C278" t="str">
            <v>Base</v>
          </cell>
          <cell r="D278" t="str">
            <v>NoNewDER</v>
          </cell>
          <cell r="E278" t="str">
            <v>Base2020</v>
          </cell>
        </row>
        <row r="279">
          <cell r="B279" t="str">
            <v>CAISO_Shed_DR_Tranche6</v>
          </cell>
          <cell r="C279" t="str">
            <v>Base</v>
          </cell>
          <cell r="D279" t="str">
            <v>NoNewDER</v>
          </cell>
          <cell r="E279" t="str">
            <v>Base2020</v>
          </cell>
        </row>
        <row r="280">
          <cell r="B280" t="str">
            <v>CAISO_Shed_DR_Tranche7</v>
          </cell>
          <cell r="C280" t="str">
            <v>Base</v>
          </cell>
          <cell r="D280" t="str">
            <v>NoNewDER</v>
          </cell>
          <cell r="E280" t="str">
            <v>Base2020</v>
          </cell>
        </row>
        <row r="281">
          <cell r="B281" t="str">
            <v>CAISO_Shed_DR_Tranche8</v>
          </cell>
          <cell r="C281" t="str">
            <v>Base</v>
          </cell>
          <cell r="D281" t="str">
            <v>NoNewDER</v>
          </cell>
          <cell r="E281" t="str">
            <v>Base2020</v>
          </cell>
        </row>
        <row r="282">
          <cell r="C282" t="str">
            <v/>
          </cell>
        </row>
        <row r="291">
          <cell r="C291" t="str">
            <v>Base</v>
          </cell>
          <cell r="D291" t="str">
            <v>2GW_CT_Retirement</v>
          </cell>
          <cell r="E291" t="str">
            <v>40yr_Retirement</v>
          </cell>
        </row>
        <row r="292">
          <cell r="B292" t="str">
            <v>CAISO_CHP</v>
          </cell>
          <cell r="C292" t="str">
            <v>Base</v>
          </cell>
          <cell r="D292" t="str">
            <v>Base</v>
          </cell>
          <cell r="E292" t="str">
            <v>40yr_Retirement</v>
          </cell>
        </row>
        <row r="293">
          <cell r="B293" t="str">
            <v>CAISO_Nuclear</v>
          </cell>
          <cell r="C293" t="str">
            <v>Base</v>
          </cell>
          <cell r="D293" t="str">
            <v>Base</v>
          </cell>
          <cell r="E293" t="str">
            <v>Base</v>
          </cell>
        </row>
        <row r="294">
          <cell r="B294" t="str">
            <v>CAISO_CCGT1</v>
          </cell>
          <cell r="C294" t="str">
            <v>Base</v>
          </cell>
          <cell r="D294" t="str">
            <v>Base</v>
          </cell>
          <cell r="E294" t="str">
            <v>Base</v>
          </cell>
        </row>
        <row r="295">
          <cell r="B295" t="str">
            <v>CAISO_CCGT2</v>
          </cell>
          <cell r="C295" t="str">
            <v>Base</v>
          </cell>
          <cell r="D295" t="str">
            <v>Base</v>
          </cell>
          <cell r="E295" t="str">
            <v>40yr_Retirement</v>
          </cell>
        </row>
        <row r="296">
          <cell r="B296" t="str">
            <v>CAISO_Coal</v>
          </cell>
          <cell r="C296" t="str">
            <v>Base</v>
          </cell>
          <cell r="D296" t="str">
            <v>Base</v>
          </cell>
          <cell r="E296" t="str">
            <v>Base</v>
          </cell>
        </row>
        <row r="297">
          <cell r="B297" t="str">
            <v>CAISO_Peaker1</v>
          </cell>
          <cell r="C297" t="str">
            <v>Base</v>
          </cell>
          <cell r="D297" t="str">
            <v>2GW_CT_Retirement_v2</v>
          </cell>
          <cell r="E297" t="str">
            <v>40yr_Retirement</v>
          </cell>
        </row>
        <row r="298">
          <cell r="B298" t="str">
            <v>CAISO_Peaker2</v>
          </cell>
          <cell r="C298" t="str">
            <v>Base</v>
          </cell>
          <cell r="D298" t="str">
            <v>2GW_CT_Retirement_v2</v>
          </cell>
          <cell r="E298" t="str">
            <v>40yr_Retirement</v>
          </cell>
        </row>
        <row r="299">
          <cell r="B299" t="str">
            <v>CAISO_Advanced_CCGT</v>
          </cell>
          <cell r="C299" t="str">
            <v>Base</v>
          </cell>
          <cell r="D299" t="str">
            <v>Base</v>
          </cell>
          <cell r="E299" t="str">
            <v>Base</v>
          </cell>
        </row>
        <row r="300">
          <cell r="B300" t="str">
            <v>CAISO_Aero_CT</v>
          </cell>
          <cell r="C300" t="str">
            <v>Base</v>
          </cell>
          <cell r="D300" t="str">
            <v>Base</v>
          </cell>
          <cell r="E300" t="str">
            <v>Base</v>
          </cell>
        </row>
        <row r="301">
          <cell r="B301" t="str">
            <v>CAISO_Reciprocating_Engine</v>
          </cell>
          <cell r="C301" t="str">
            <v>Base</v>
          </cell>
          <cell r="D301" t="str">
            <v>Base</v>
          </cell>
          <cell r="E301" t="str">
            <v>Base</v>
          </cell>
        </row>
        <row r="302">
          <cell r="B302" t="str">
            <v>CAISO_ST</v>
          </cell>
          <cell r="C302" t="str">
            <v>Base</v>
          </cell>
          <cell r="D302" t="str">
            <v>Base</v>
          </cell>
          <cell r="E302" t="str">
            <v>Base</v>
          </cell>
        </row>
        <row r="303">
          <cell r="B303" t="str">
            <v>NW_Nuclear</v>
          </cell>
          <cell r="C303" t="str">
            <v>Base</v>
          </cell>
          <cell r="D303" t="str">
            <v>Base</v>
          </cell>
          <cell r="E303" t="str">
            <v>Base</v>
          </cell>
        </row>
        <row r="304">
          <cell r="B304" t="str">
            <v>NW_Coal</v>
          </cell>
          <cell r="C304" t="str">
            <v>Base</v>
          </cell>
          <cell r="D304" t="str">
            <v>Base</v>
          </cell>
          <cell r="E304" t="str">
            <v>Base</v>
          </cell>
        </row>
        <row r="305">
          <cell r="B305" t="str">
            <v>NW_CCGT</v>
          </cell>
          <cell r="C305" t="str">
            <v>Base</v>
          </cell>
          <cell r="D305" t="str">
            <v>Base</v>
          </cell>
          <cell r="E305" t="str">
            <v>Base</v>
          </cell>
        </row>
        <row r="306">
          <cell r="B306" t="str">
            <v>NW_Peaker</v>
          </cell>
          <cell r="C306" t="str">
            <v>Base</v>
          </cell>
          <cell r="D306" t="str">
            <v>Base</v>
          </cell>
          <cell r="E306" t="str">
            <v>Base</v>
          </cell>
        </row>
        <row r="307">
          <cell r="B307" t="str">
            <v>SW_Nuclear</v>
          </cell>
          <cell r="C307" t="str">
            <v>Base</v>
          </cell>
          <cell r="D307" t="str">
            <v>Base</v>
          </cell>
          <cell r="E307" t="str">
            <v>Base</v>
          </cell>
        </row>
        <row r="308">
          <cell r="B308" t="str">
            <v>SW_Coal</v>
          </cell>
          <cell r="C308" t="str">
            <v>Base</v>
          </cell>
          <cell r="D308" t="str">
            <v>Base</v>
          </cell>
          <cell r="E308" t="str">
            <v>Base</v>
          </cell>
        </row>
        <row r="309">
          <cell r="B309" t="str">
            <v>SW_CCGT</v>
          </cell>
          <cell r="C309" t="str">
            <v>Base</v>
          </cell>
          <cell r="D309" t="str">
            <v>Base</v>
          </cell>
          <cell r="E309" t="str">
            <v>Base</v>
          </cell>
        </row>
        <row r="310">
          <cell r="B310" t="str">
            <v>SW_Peaker</v>
          </cell>
          <cell r="C310" t="str">
            <v>Base</v>
          </cell>
          <cell r="D310" t="str">
            <v>Base</v>
          </cell>
          <cell r="E310" t="str">
            <v>Base</v>
          </cell>
        </row>
        <row r="311">
          <cell r="B311" t="str">
            <v>SW_ST</v>
          </cell>
          <cell r="C311" t="str">
            <v>Base</v>
          </cell>
          <cell r="D311" t="str">
            <v>Base</v>
          </cell>
          <cell r="E311" t="str">
            <v>Base</v>
          </cell>
        </row>
        <row r="312">
          <cell r="B312" t="str">
            <v>LDWP_Nuclear</v>
          </cell>
          <cell r="C312" t="str">
            <v>Base</v>
          </cell>
          <cell r="D312" t="str">
            <v>Base</v>
          </cell>
          <cell r="E312" t="str">
            <v>Base</v>
          </cell>
        </row>
        <row r="313">
          <cell r="B313" t="str">
            <v>LDWP_Coal</v>
          </cell>
          <cell r="C313" t="str">
            <v>Base</v>
          </cell>
          <cell r="D313" t="str">
            <v>Base</v>
          </cell>
          <cell r="E313" t="str">
            <v>Base</v>
          </cell>
        </row>
        <row r="314">
          <cell r="B314" t="str">
            <v>LDWP_CCGT</v>
          </cell>
          <cell r="C314" t="str">
            <v>Base</v>
          </cell>
          <cell r="D314" t="str">
            <v>Base</v>
          </cell>
          <cell r="E314" t="str">
            <v>Base</v>
          </cell>
        </row>
        <row r="315">
          <cell r="B315" t="str">
            <v>LDWP_Peaker</v>
          </cell>
          <cell r="C315" t="str">
            <v>Base</v>
          </cell>
          <cell r="D315" t="str">
            <v>Base</v>
          </cell>
          <cell r="E315" t="str">
            <v>Base</v>
          </cell>
        </row>
        <row r="316">
          <cell r="B316" t="str">
            <v>LDWP_ST</v>
          </cell>
          <cell r="C316" t="str">
            <v>Base</v>
          </cell>
          <cell r="D316" t="str">
            <v>Base</v>
          </cell>
          <cell r="E316" t="str">
            <v>Base</v>
          </cell>
        </row>
        <row r="317">
          <cell r="B317" t="str">
            <v>IID_CCGT</v>
          </cell>
          <cell r="C317" t="str">
            <v>Base</v>
          </cell>
          <cell r="D317" t="str">
            <v>Base</v>
          </cell>
          <cell r="E317" t="str">
            <v>Base</v>
          </cell>
        </row>
        <row r="318">
          <cell r="B318" t="str">
            <v>IID_Peaker</v>
          </cell>
          <cell r="C318" t="str">
            <v>Base</v>
          </cell>
          <cell r="D318" t="str">
            <v>Base</v>
          </cell>
          <cell r="E318" t="str">
            <v>Base</v>
          </cell>
        </row>
        <row r="319">
          <cell r="B319" t="str">
            <v>BANC_CCGT</v>
          </cell>
          <cell r="C319" t="str">
            <v>Base</v>
          </cell>
          <cell r="D319" t="str">
            <v>Base</v>
          </cell>
          <cell r="E319" t="str">
            <v>Base</v>
          </cell>
        </row>
        <row r="320">
          <cell r="B320" t="str">
            <v>BANC_Peaker</v>
          </cell>
          <cell r="C320" t="str">
            <v>Base</v>
          </cell>
          <cell r="D320" t="str">
            <v>Base</v>
          </cell>
          <cell r="E320" t="str">
            <v>Base</v>
          </cell>
        </row>
        <row r="321">
          <cell r="B321" t="str">
            <v>BANC_Biomass_for_Other</v>
          </cell>
          <cell r="C321" t="str">
            <v>Base</v>
          </cell>
          <cell r="D321" t="str">
            <v>Base</v>
          </cell>
          <cell r="E321" t="str">
            <v>Base</v>
          </cell>
        </row>
        <row r="322">
          <cell r="B322" t="str">
            <v>BANC_Geothermal_for_Other</v>
          </cell>
          <cell r="C322" t="str">
            <v>Base</v>
          </cell>
          <cell r="D322" t="str">
            <v>Base</v>
          </cell>
          <cell r="E322" t="str">
            <v>Base</v>
          </cell>
        </row>
        <row r="323">
          <cell r="B323" t="str">
            <v>CAISO_Biomass_for_Other</v>
          </cell>
          <cell r="C323" t="str">
            <v>Base</v>
          </cell>
          <cell r="D323" t="str">
            <v>Base</v>
          </cell>
          <cell r="E323" t="str">
            <v>Base</v>
          </cell>
        </row>
        <row r="324">
          <cell r="B324" t="str">
            <v>CAISO_Geothermal_for_Other</v>
          </cell>
          <cell r="C324" t="str">
            <v>Base</v>
          </cell>
          <cell r="D324" t="str">
            <v>Base</v>
          </cell>
          <cell r="E324" t="str">
            <v>Base</v>
          </cell>
        </row>
        <row r="325">
          <cell r="B325" t="str">
            <v>IID_Biomass_for_Other</v>
          </cell>
          <cell r="C325" t="str">
            <v>Base</v>
          </cell>
          <cell r="D325" t="str">
            <v>Base</v>
          </cell>
          <cell r="E325" t="str">
            <v>Base</v>
          </cell>
        </row>
        <row r="326">
          <cell r="B326" t="str">
            <v>IID_Geothermal_for_Other</v>
          </cell>
          <cell r="C326" t="str">
            <v>Base</v>
          </cell>
          <cell r="D326" t="str">
            <v>Base</v>
          </cell>
          <cell r="E326" t="str">
            <v>Base</v>
          </cell>
        </row>
        <row r="327">
          <cell r="B327" t="str">
            <v>LDWP_Biomass_for_Other</v>
          </cell>
          <cell r="C327" t="str">
            <v>Base</v>
          </cell>
          <cell r="D327" t="str">
            <v>Base</v>
          </cell>
          <cell r="E327" t="str">
            <v>Base</v>
          </cell>
        </row>
        <row r="328">
          <cell r="B328" t="str">
            <v>LDWP_Geothermal_for_Other</v>
          </cell>
          <cell r="C328" t="str">
            <v>Base</v>
          </cell>
          <cell r="D328" t="str">
            <v>Base</v>
          </cell>
          <cell r="E328" t="str">
            <v>Base</v>
          </cell>
        </row>
        <row r="329">
          <cell r="B329" t="str">
            <v>NW_Biomass_for_Other</v>
          </cell>
          <cell r="C329" t="str">
            <v>Base</v>
          </cell>
          <cell r="D329" t="str">
            <v>Base</v>
          </cell>
          <cell r="E329" t="str">
            <v>Base</v>
          </cell>
        </row>
        <row r="330">
          <cell r="B330" t="str">
            <v>NW_Geothermal_for_Other</v>
          </cell>
          <cell r="C330" t="str">
            <v>Base</v>
          </cell>
          <cell r="D330" t="str">
            <v>Base</v>
          </cell>
          <cell r="E330" t="str">
            <v>Base</v>
          </cell>
        </row>
        <row r="331">
          <cell r="B331" t="str">
            <v>SW_Biomass_for_Other</v>
          </cell>
          <cell r="C331" t="str">
            <v>Base</v>
          </cell>
          <cell r="D331" t="str">
            <v>Base</v>
          </cell>
          <cell r="E331" t="str">
            <v>Base</v>
          </cell>
        </row>
        <row r="332">
          <cell r="B332" t="str">
            <v>SW_Geothermal_for_Other</v>
          </cell>
          <cell r="C332" t="str">
            <v>Base</v>
          </cell>
          <cell r="D332" t="str">
            <v>Base</v>
          </cell>
          <cell r="E332" t="str">
            <v>Base</v>
          </cell>
        </row>
        <row r="333">
          <cell r="B333" t="str">
            <v>CAISO_Biomass_for_CAISO</v>
          </cell>
          <cell r="C333" t="str">
            <v>Base</v>
          </cell>
          <cell r="D333" t="str">
            <v>Base</v>
          </cell>
          <cell r="E333" t="str">
            <v>Base</v>
          </cell>
        </row>
        <row r="334">
          <cell r="B334" t="str">
            <v>CAISO_Geothermal_for_CAISO</v>
          </cell>
          <cell r="C334" t="str">
            <v>Base</v>
          </cell>
          <cell r="D334" t="str">
            <v>Base</v>
          </cell>
          <cell r="E334" t="str">
            <v>Base</v>
          </cell>
        </row>
        <row r="335">
          <cell r="B335" t="str">
            <v>IID_Geothermal_for_CAISO</v>
          </cell>
          <cell r="C335" t="str">
            <v>Base</v>
          </cell>
          <cell r="D335" t="str">
            <v>Base</v>
          </cell>
          <cell r="E335" t="str">
            <v>Base</v>
          </cell>
        </row>
        <row r="336">
          <cell r="B336" t="str">
            <v>NW_Biomass_for_CAISO</v>
          </cell>
          <cell r="C336" t="str">
            <v>Base</v>
          </cell>
          <cell r="D336" t="str">
            <v>Base</v>
          </cell>
          <cell r="E336" t="str">
            <v>Base</v>
          </cell>
        </row>
        <row r="337">
          <cell r="B337" t="str">
            <v>NW_Geothermal_for_CAISO</v>
          </cell>
          <cell r="C337" t="str">
            <v>Base</v>
          </cell>
          <cell r="D337" t="str">
            <v>Base</v>
          </cell>
          <cell r="E337" t="str">
            <v>Base</v>
          </cell>
        </row>
        <row r="338">
          <cell r="B338" t="str">
            <v>InState_Biomass</v>
          </cell>
          <cell r="C338" t="str">
            <v>Base</v>
          </cell>
          <cell r="D338" t="str">
            <v>Base</v>
          </cell>
          <cell r="E338" t="str">
            <v>Base</v>
          </cell>
        </row>
        <row r="339">
          <cell r="B339" t="str">
            <v>CAISO_Small_Hydro_for_CAISO</v>
          </cell>
          <cell r="C339" t="str">
            <v>Base</v>
          </cell>
          <cell r="D339" t="str">
            <v>Base</v>
          </cell>
          <cell r="E339" t="str">
            <v>Base</v>
          </cell>
        </row>
        <row r="340">
          <cell r="B340" t="str">
            <v>BANC_Small_Hydro_for_CAISO</v>
          </cell>
          <cell r="C340" t="str">
            <v>Base</v>
          </cell>
          <cell r="D340" t="str">
            <v>Base</v>
          </cell>
          <cell r="E340" t="str">
            <v>Base</v>
          </cell>
        </row>
        <row r="341">
          <cell r="B341" t="str">
            <v>NW_Small_Hydro_for_CAISO</v>
          </cell>
          <cell r="C341" t="str">
            <v>Base</v>
          </cell>
          <cell r="D341" t="str">
            <v>Base</v>
          </cell>
          <cell r="E341" t="str">
            <v>Base</v>
          </cell>
        </row>
        <row r="342">
          <cell r="B342" t="str">
            <v>CAISO_Small_Hydro_for_Other</v>
          </cell>
          <cell r="C342" t="str">
            <v>Base</v>
          </cell>
          <cell r="D342" t="str">
            <v>Base</v>
          </cell>
          <cell r="E342" t="str">
            <v>Base</v>
          </cell>
        </row>
        <row r="343">
          <cell r="B343" t="str">
            <v>BANC_Small_Hydro_for_Other</v>
          </cell>
          <cell r="C343" t="str">
            <v>Base</v>
          </cell>
          <cell r="D343" t="str">
            <v>Base</v>
          </cell>
          <cell r="E343" t="str">
            <v>Base</v>
          </cell>
        </row>
        <row r="344">
          <cell r="B344" t="str">
            <v>IID_Small_Hydro_for_Other</v>
          </cell>
          <cell r="C344" t="str">
            <v>Base</v>
          </cell>
          <cell r="D344" t="str">
            <v>Base</v>
          </cell>
          <cell r="E344" t="str">
            <v>Base</v>
          </cell>
        </row>
        <row r="345">
          <cell r="B345" t="str">
            <v>LDWP_Small_Hydro_for_Other</v>
          </cell>
          <cell r="C345" t="str">
            <v>Base</v>
          </cell>
          <cell r="D345" t="str">
            <v>Base</v>
          </cell>
          <cell r="E345" t="str">
            <v>Base</v>
          </cell>
        </row>
        <row r="346">
          <cell r="B346" t="str">
            <v>NW_Small_Hydro_for_Other</v>
          </cell>
          <cell r="C346" t="str">
            <v>Base</v>
          </cell>
          <cell r="D346" t="str">
            <v>Base</v>
          </cell>
          <cell r="E346" t="str">
            <v>Base</v>
          </cell>
        </row>
        <row r="347">
          <cell r="B347" t="str">
            <v>SW_Small_Hydro_for_Other</v>
          </cell>
          <cell r="C347" t="str">
            <v>Base</v>
          </cell>
          <cell r="D347" t="str">
            <v>Base</v>
          </cell>
          <cell r="E347" t="str">
            <v>Base</v>
          </cell>
        </row>
        <row r="348">
          <cell r="B348" t="str">
            <v>Greater_Imperial_Geothermal</v>
          </cell>
          <cell r="C348" t="str">
            <v>Base</v>
          </cell>
          <cell r="D348" t="str">
            <v>Base</v>
          </cell>
          <cell r="E348" t="str">
            <v>Base</v>
          </cell>
        </row>
        <row r="349">
          <cell r="B349" t="str">
            <v>Inyokern_North_Kramer_Geothermal</v>
          </cell>
          <cell r="C349" t="str">
            <v>Base</v>
          </cell>
          <cell r="D349" t="str">
            <v>Base</v>
          </cell>
          <cell r="E349" t="str">
            <v>Base</v>
          </cell>
        </row>
        <row r="350">
          <cell r="B350" t="str">
            <v>Northern_California_Ex_Geothermal</v>
          </cell>
          <cell r="C350" t="str">
            <v>Base</v>
          </cell>
          <cell r="D350" t="str">
            <v>Base</v>
          </cell>
          <cell r="E350" t="str">
            <v>Base</v>
          </cell>
        </row>
        <row r="351">
          <cell r="B351" t="str">
            <v>Pacific_Northwest_Geothermal</v>
          </cell>
          <cell r="C351" t="str">
            <v>Base</v>
          </cell>
          <cell r="D351" t="str">
            <v>Base</v>
          </cell>
          <cell r="E351" t="str">
            <v>Base</v>
          </cell>
        </row>
        <row r="352">
          <cell r="B352" t="str">
            <v>Riverside_Palm_Springs_Geothermal</v>
          </cell>
          <cell r="C352" t="str">
            <v>Base</v>
          </cell>
          <cell r="D352" t="str">
            <v>Base</v>
          </cell>
          <cell r="E352" t="str">
            <v>Base</v>
          </cell>
        </row>
        <row r="353">
          <cell r="B353" t="str">
            <v>Solano_Geothermal</v>
          </cell>
          <cell r="C353" t="str">
            <v>Base</v>
          </cell>
          <cell r="D353" t="str">
            <v>Base</v>
          </cell>
          <cell r="E353" t="str">
            <v>Base</v>
          </cell>
        </row>
        <row r="354">
          <cell r="B354" t="str">
            <v>Southern_Nevada_Geothermal</v>
          </cell>
          <cell r="C354" t="str">
            <v>Base</v>
          </cell>
          <cell r="D354" t="str">
            <v>Base</v>
          </cell>
          <cell r="E354" t="str">
            <v>Base</v>
          </cell>
        </row>
        <row r="355">
          <cell r="B355" t="str">
            <v/>
          </cell>
          <cell r="C355" t="str">
            <v/>
          </cell>
          <cell r="D355" t="str">
            <v/>
          </cell>
          <cell r="E355" t="str">
            <v/>
          </cell>
        </row>
        <row r="356">
          <cell r="B356" t="str">
            <v/>
          </cell>
          <cell r="C356" t="str">
            <v/>
          </cell>
          <cell r="D356" t="str">
            <v/>
          </cell>
          <cell r="E356" t="str">
            <v/>
          </cell>
        </row>
        <row r="357">
          <cell r="B357" t="str">
            <v/>
          </cell>
          <cell r="C357" t="str">
            <v/>
          </cell>
          <cell r="D357" t="str">
            <v/>
          </cell>
          <cell r="E357" t="str">
            <v/>
          </cell>
        </row>
        <row r="358">
          <cell r="B358" t="str">
            <v/>
          </cell>
          <cell r="C358" t="str">
            <v/>
          </cell>
          <cell r="D358" t="str">
            <v/>
          </cell>
          <cell r="E358" t="str">
            <v/>
          </cell>
        </row>
        <row r="359">
          <cell r="B359" t="str">
            <v/>
          </cell>
          <cell r="C359" t="str">
            <v/>
          </cell>
          <cell r="D359" t="str">
            <v/>
          </cell>
          <cell r="E359" t="str">
            <v/>
          </cell>
        </row>
        <row r="360">
          <cell r="B360" t="str">
            <v/>
          </cell>
          <cell r="C360" t="str">
            <v/>
          </cell>
          <cell r="D360" t="str">
            <v/>
          </cell>
          <cell r="E360" t="str">
            <v/>
          </cell>
        </row>
        <row r="362">
          <cell r="C362" t="str">
            <v>Variable Resource Build Scenario Name</v>
          </cell>
        </row>
        <row r="363">
          <cell r="B363" t="str">
            <v>Variable Resource Name</v>
          </cell>
          <cell r="C363" t="str">
            <v>Base</v>
          </cell>
          <cell r="D363" t="str">
            <v>NoNewDER</v>
          </cell>
        </row>
        <row r="364">
          <cell r="B364" t="str">
            <v>Customer_PV</v>
          </cell>
          <cell r="C364" t="str">
            <v>Base</v>
          </cell>
          <cell r="D364" t="str">
            <v>NoNewDER</v>
          </cell>
        </row>
        <row r="365">
          <cell r="B365" t="str">
            <v>BANC_Solar_for_Other</v>
          </cell>
          <cell r="C365" t="str">
            <v>Base</v>
          </cell>
          <cell r="D365" t="str">
            <v>Base</v>
          </cell>
        </row>
        <row r="366">
          <cell r="B366" t="str">
            <v>CAISO_Solar_for_Other</v>
          </cell>
          <cell r="C366" t="str">
            <v>Base</v>
          </cell>
          <cell r="D366" t="str">
            <v>Base</v>
          </cell>
        </row>
        <row r="367">
          <cell r="B367" t="str">
            <v>IID_Solar_for_Other</v>
          </cell>
          <cell r="C367" t="str">
            <v>Base</v>
          </cell>
          <cell r="D367" t="str">
            <v>Base</v>
          </cell>
        </row>
        <row r="368">
          <cell r="B368" t="str">
            <v>LDWP_Solar_for_Other</v>
          </cell>
          <cell r="C368" t="str">
            <v>Base</v>
          </cell>
          <cell r="D368" t="str">
            <v>Base</v>
          </cell>
        </row>
        <row r="369">
          <cell r="B369" t="str">
            <v>NW_Solar_for_Other</v>
          </cell>
          <cell r="C369" t="str">
            <v>Base</v>
          </cell>
          <cell r="D369" t="str">
            <v>Base</v>
          </cell>
        </row>
        <row r="370">
          <cell r="B370" t="str">
            <v>SW_Solar_for_Other</v>
          </cell>
          <cell r="C370" t="str">
            <v>Base</v>
          </cell>
          <cell r="D370" t="str">
            <v>Base</v>
          </cell>
        </row>
        <row r="371">
          <cell r="B371" t="str">
            <v>CAISO_Solar_for_CAISO</v>
          </cell>
          <cell r="C371" t="str">
            <v>Base</v>
          </cell>
          <cell r="D371" t="str">
            <v>Base</v>
          </cell>
        </row>
        <row r="372">
          <cell r="B372" t="str">
            <v>IID_Solar_for_CAISO</v>
          </cell>
          <cell r="C372" t="str">
            <v>Base</v>
          </cell>
          <cell r="D372" t="str">
            <v>Base</v>
          </cell>
        </row>
        <row r="373">
          <cell r="B373" t="str">
            <v>SW_Solar_for_CAISO</v>
          </cell>
          <cell r="C373" t="str">
            <v>Base</v>
          </cell>
          <cell r="D373" t="str">
            <v>Base</v>
          </cell>
        </row>
        <row r="374">
          <cell r="B374" t="str">
            <v>BANC_Wind_for_Other</v>
          </cell>
          <cell r="C374" t="str">
            <v>Base</v>
          </cell>
          <cell r="D374" t="str">
            <v>Base</v>
          </cell>
        </row>
        <row r="375">
          <cell r="B375" t="str">
            <v>CAISO_Wind_for_Other</v>
          </cell>
          <cell r="C375" t="str">
            <v>Base</v>
          </cell>
          <cell r="D375" t="str">
            <v>Base</v>
          </cell>
        </row>
        <row r="376">
          <cell r="B376" t="str">
            <v>IID_Wind_for_Other</v>
          </cell>
          <cell r="C376" t="str">
            <v>Base</v>
          </cell>
          <cell r="D376" t="str">
            <v>Base</v>
          </cell>
        </row>
        <row r="377">
          <cell r="B377" t="str">
            <v>LDWP_Wind_for_Other</v>
          </cell>
          <cell r="C377" t="str">
            <v>Base</v>
          </cell>
          <cell r="D377" t="str">
            <v>Base</v>
          </cell>
        </row>
        <row r="378">
          <cell r="B378" t="str">
            <v>NW_Wind_for_Other</v>
          </cell>
          <cell r="C378" t="str">
            <v>Base</v>
          </cell>
          <cell r="D378" t="str">
            <v>Base</v>
          </cell>
        </row>
        <row r="379">
          <cell r="B379" t="str">
            <v>SW_Wind_for_Other</v>
          </cell>
          <cell r="C379" t="str">
            <v>Base</v>
          </cell>
          <cell r="D379" t="str">
            <v>Base</v>
          </cell>
        </row>
        <row r="380">
          <cell r="B380" t="str">
            <v>CAISO_Wind_for_CAISO</v>
          </cell>
          <cell r="C380" t="str">
            <v>Base</v>
          </cell>
          <cell r="D380" t="str">
            <v>Base</v>
          </cell>
        </row>
        <row r="381">
          <cell r="B381" t="str">
            <v>LDWP_Wind_for_CAISO</v>
          </cell>
          <cell r="C381" t="str">
            <v>Base</v>
          </cell>
          <cell r="D381" t="str">
            <v>Base</v>
          </cell>
        </row>
        <row r="382">
          <cell r="B382" t="str">
            <v>NW_Wind_for_CAISO</v>
          </cell>
          <cell r="C382" t="str">
            <v>Base</v>
          </cell>
          <cell r="D382" t="str">
            <v>Base</v>
          </cell>
        </row>
        <row r="383">
          <cell r="B383" t="str">
            <v>SW_Wind_for_CAISO</v>
          </cell>
          <cell r="C383" t="str">
            <v>Base</v>
          </cell>
          <cell r="D383" t="str">
            <v>Base</v>
          </cell>
        </row>
        <row r="384">
          <cell r="B384" t="str">
            <v>Carrizo_Solar</v>
          </cell>
          <cell r="C384" t="str">
            <v>Base</v>
          </cell>
          <cell r="D384" t="str">
            <v>Base</v>
          </cell>
        </row>
        <row r="385">
          <cell r="B385" t="str">
            <v>Carrizo_Wind</v>
          </cell>
          <cell r="C385" t="str">
            <v>Base</v>
          </cell>
          <cell r="D385" t="str">
            <v>Base</v>
          </cell>
        </row>
        <row r="386">
          <cell r="B386" t="str">
            <v>Central_Valley_North_Los_Banos_Solar</v>
          </cell>
          <cell r="C386" t="str">
            <v>Base</v>
          </cell>
          <cell r="D386" t="str">
            <v>Base</v>
          </cell>
        </row>
        <row r="387">
          <cell r="B387" t="str">
            <v>Central_Valley_North_Los_Banos_Wind</v>
          </cell>
          <cell r="C387" t="str">
            <v>Base</v>
          </cell>
          <cell r="D387" t="str">
            <v>Base</v>
          </cell>
        </row>
        <row r="388">
          <cell r="B388" t="str">
            <v>Distributed_Solar</v>
          </cell>
          <cell r="C388" t="str">
            <v>Base</v>
          </cell>
          <cell r="D388" t="str">
            <v>Base</v>
          </cell>
        </row>
        <row r="389">
          <cell r="B389" t="str">
            <v>Mountain_Pass_El_Dorado_Solar</v>
          </cell>
          <cell r="C389" t="str">
            <v>Base</v>
          </cell>
          <cell r="D389" t="str">
            <v>Base</v>
          </cell>
        </row>
        <row r="390">
          <cell r="B390" t="str">
            <v>Greater_Imperial_Solar</v>
          </cell>
          <cell r="C390" t="str">
            <v>Base</v>
          </cell>
          <cell r="D390" t="str">
            <v>Base</v>
          </cell>
        </row>
        <row r="391">
          <cell r="B391" t="str">
            <v>Greater_Imperial_Wind</v>
          </cell>
          <cell r="C391" t="str">
            <v>Base</v>
          </cell>
          <cell r="D391" t="str">
            <v>Base</v>
          </cell>
        </row>
        <row r="392">
          <cell r="B392" t="str">
            <v>Greater_Kramer_Wind</v>
          </cell>
          <cell r="C392" t="str">
            <v>Base</v>
          </cell>
          <cell r="D392" t="str">
            <v>Base</v>
          </cell>
        </row>
        <row r="393">
          <cell r="B393" t="str">
            <v>Humboldt_Wind</v>
          </cell>
          <cell r="C393" t="str">
            <v>Base</v>
          </cell>
          <cell r="D393" t="str">
            <v>Base</v>
          </cell>
        </row>
        <row r="394">
          <cell r="B394" t="str">
            <v>Inyokern_North_Kramer_Solar</v>
          </cell>
          <cell r="C394" t="str">
            <v>Base</v>
          </cell>
          <cell r="D394" t="str">
            <v>Base</v>
          </cell>
        </row>
        <row r="395">
          <cell r="B395" t="str">
            <v>Kern_Greater_Carrizo_Solar</v>
          </cell>
          <cell r="C395" t="str">
            <v>Base</v>
          </cell>
          <cell r="D395" t="str">
            <v>Base</v>
          </cell>
        </row>
        <row r="396">
          <cell r="B396" t="str">
            <v>Kern_Greater_Carrizo_Wind</v>
          </cell>
          <cell r="C396" t="str">
            <v>Base</v>
          </cell>
          <cell r="D396" t="str">
            <v>Base</v>
          </cell>
        </row>
        <row r="397">
          <cell r="B397" t="str">
            <v>Kramer_Inyokern_Ex_Solar</v>
          </cell>
          <cell r="C397" t="str">
            <v>Base</v>
          </cell>
          <cell r="D397" t="str">
            <v>Base</v>
          </cell>
        </row>
        <row r="398">
          <cell r="B398" t="str">
            <v>Kramer_Inyokern_Ex_Wind</v>
          </cell>
          <cell r="C398" t="str">
            <v>Base</v>
          </cell>
          <cell r="D398" t="str">
            <v>Base</v>
          </cell>
        </row>
        <row r="399">
          <cell r="B399" t="str">
            <v>North_Victor_Solar</v>
          </cell>
          <cell r="C399" t="str">
            <v>Base</v>
          </cell>
          <cell r="D399" t="str">
            <v>Base</v>
          </cell>
        </row>
        <row r="400">
          <cell r="B400" t="str">
            <v>Northern_California_Ex_Solar</v>
          </cell>
          <cell r="C400" t="str">
            <v>Base</v>
          </cell>
          <cell r="D400" t="str">
            <v>Base</v>
          </cell>
        </row>
        <row r="401">
          <cell r="B401" t="str">
            <v>Northern_California_Ex_Wind</v>
          </cell>
          <cell r="C401" t="str">
            <v>Base</v>
          </cell>
          <cell r="D401" t="str">
            <v>Base</v>
          </cell>
        </row>
        <row r="402">
          <cell r="B402" t="str">
            <v>NW_Ext_Tx_Wind</v>
          </cell>
          <cell r="C402" t="str">
            <v>Base</v>
          </cell>
          <cell r="D402" t="str">
            <v>Base</v>
          </cell>
        </row>
        <row r="403">
          <cell r="B403" t="str">
            <v>Riverside_Palm_Springs_Solar</v>
          </cell>
          <cell r="C403" t="str">
            <v>Base</v>
          </cell>
          <cell r="D403" t="str">
            <v>Base</v>
          </cell>
        </row>
        <row r="404">
          <cell r="B404" t="str">
            <v>Sacramento_River_Solar</v>
          </cell>
          <cell r="C404" t="str">
            <v>Base</v>
          </cell>
          <cell r="D404" t="str">
            <v>Base</v>
          </cell>
        </row>
        <row r="405">
          <cell r="B405" t="str">
            <v>Sacramento_River_Wind</v>
          </cell>
          <cell r="C405" t="str">
            <v>Base</v>
          </cell>
          <cell r="D405" t="str">
            <v>Base</v>
          </cell>
        </row>
        <row r="406">
          <cell r="B406" t="str">
            <v>SCADSNV_Solar</v>
          </cell>
          <cell r="C406" t="str">
            <v>Base</v>
          </cell>
          <cell r="D406" t="str">
            <v>Base</v>
          </cell>
        </row>
        <row r="407">
          <cell r="B407" t="str">
            <v>SCADSNV_Wind</v>
          </cell>
          <cell r="C407" t="str">
            <v>Base</v>
          </cell>
          <cell r="D407" t="str">
            <v>Base</v>
          </cell>
        </row>
        <row r="408">
          <cell r="B408" t="str">
            <v>Solano_Solar</v>
          </cell>
          <cell r="C408" t="str">
            <v>Base</v>
          </cell>
          <cell r="D408" t="str">
            <v>Base</v>
          </cell>
        </row>
        <row r="409">
          <cell r="B409" t="str">
            <v>Solano_subzone_Solar</v>
          </cell>
          <cell r="C409" t="str">
            <v>Base</v>
          </cell>
          <cell r="D409" t="str">
            <v>Base</v>
          </cell>
        </row>
        <row r="410">
          <cell r="B410" t="str">
            <v>Solano_subzone_Wind</v>
          </cell>
          <cell r="C410" t="str">
            <v>Base</v>
          </cell>
          <cell r="D410" t="str">
            <v>Base</v>
          </cell>
        </row>
        <row r="411">
          <cell r="B411" t="str">
            <v>Solano_Wind</v>
          </cell>
          <cell r="C411" t="str">
            <v>Base</v>
          </cell>
          <cell r="D411" t="str">
            <v>Base</v>
          </cell>
        </row>
        <row r="412">
          <cell r="B412" t="str">
            <v>Southern_California_Desert_Ex_Solar</v>
          </cell>
          <cell r="C412" t="str">
            <v>Base</v>
          </cell>
          <cell r="D412" t="str">
            <v>Base</v>
          </cell>
        </row>
        <row r="413">
          <cell r="B413" t="str">
            <v>Southern_California_Desert_Ex_Wind</v>
          </cell>
          <cell r="C413" t="str">
            <v>Base</v>
          </cell>
          <cell r="D413" t="str">
            <v>Base</v>
          </cell>
        </row>
        <row r="414">
          <cell r="B414" t="str">
            <v>Southern_Nevada_Solar</v>
          </cell>
          <cell r="C414" t="str">
            <v>Base</v>
          </cell>
          <cell r="D414" t="str">
            <v>Base</v>
          </cell>
        </row>
        <row r="415">
          <cell r="B415" t="str">
            <v>Southern_Nevada_Wind</v>
          </cell>
          <cell r="C415" t="str">
            <v>Base</v>
          </cell>
          <cell r="D415" t="str">
            <v>Base</v>
          </cell>
        </row>
        <row r="416">
          <cell r="B416" t="str">
            <v>SW_Ext_Tx_Wind</v>
          </cell>
          <cell r="C416" t="str">
            <v>Base</v>
          </cell>
          <cell r="D416" t="str">
            <v>Base</v>
          </cell>
        </row>
        <row r="417">
          <cell r="B417" t="str">
            <v>Tehachapi_Ex_Solar</v>
          </cell>
          <cell r="C417" t="str">
            <v>Base</v>
          </cell>
          <cell r="D417" t="str">
            <v>Base</v>
          </cell>
        </row>
        <row r="418">
          <cell r="B418" t="str">
            <v>Tehachapi_Solar</v>
          </cell>
          <cell r="C418" t="str">
            <v>Base</v>
          </cell>
          <cell r="D418" t="str">
            <v>Base</v>
          </cell>
        </row>
        <row r="419">
          <cell r="B419" t="str">
            <v>Tehachapi_Wind</v>
          </cell>
          <cell r="C419" t="str">
            <v>Base</v>
          </cell>
          <cell r="D419" t="str">
            <v>Base</v>
          </cell>
        </row>
        <row r="420">
          <cell r="B420" t="str">
            <v>Westlands_Ex_Solar</v>
          </cell>
          <cell r="C420" t="str">
            <v>Base</v>
          </cell>
          <cell r="D420" t="str">
            <v>Base</v>
          </cell>
        </row>
        <row r="421">
          <cell r="B421" t="str">
            <v>Westlands_Ex_Wind</v>
          </cell>
          <cell r="C421" t="str">
            <v>Base</v>
          </cell>
          <cell r="D421" t="str">
            <v>Base</v>
          </cell>
        </row>
        <row r="422">
          <cell r="B422" t="str">
            <v>Westlands_Solar</v>
          </cell>
          <cell r="C422" t="str">
            <v>Base</v>
          </cell>
          <cell r="D422" t="str">
            <v>Base</v>
          </cell>
        </row>
        <row r="423">
          <cell r="B423" t="str">
            <v>Arizona_Solar</v>
          </cell>
          <cell r="C423" t="str">
            <v>Base</v>
          </cell>
          <cell r="D423" t="str">
            <v>Base</v>
          </cell>
        </row>
        <row r="424">
          <cell r="B424" t="str">
            <v>Arizona_Wind</v>
          </cell>
          <cell r="C424" t="str">
            <v>Base</v>
          </cell>
          <cell r="D424" t="str">
            <v>Base</v>
          </cell>
        </row>
        <row r="425">
          <cell r="B425" t="str">
            <v>Baja_California_Solar</v>
          </cell>
          <cell r="C425" t="str">
            <v>Base</v>
          </cell>
          <cell r="D425" t="str">
            <v>Base</v>
          </cell>
        </row>
        <row r="426">
          <cell r="B426" t="str">
            <v>Baja_California_Wind</v>
          </cell>
          <cell r="C426" t="str">
            <v>Base</v>
          </cell>
          <cell r="D426" t="str">
            <v>Base</v>
          </cell>
        </row>
        <row r="427">
          <cell r="B427" t="str">
            <v>Idaho_Wind</v>
          </cell>
          <cell r="C427" t="str">
            <v>Base</v>
          </cell>
          <cell r="D427" t="str">
            <v>Base</v>
          </cell>
        </row>
        <row r="428">
          <cell r="B428" t="str">
            <v>New_Mexico_Solar</v>
          </cell>
          <cell r="C428" t="str">
            <v>Base</v>
          </cell>
          <cell r="D428" t="str">
            <v>Base</v>
          </cell>
        </row>
        <row r="429">
          <cell r="B429" t="str">
            <v>New_Mexico_Wind</v>
          </cell>
          <cell r="C429" t="str">
            <v>Base</v>
          </cell>
          <cell r="D429" t="str">
            <v>Base</v>
          </cell>
        </row>
        <row r="430">
          <cell r="B430" t="str">
            <v>Utah_Solar</v>
          </cell>
          <cell r="C430" t="str">
            <v>Base</v>
          </cell>
          <cell r="D430" t="str">
            <v>Base</v>
          </cell>
        </row>
        <row r="431">
          <cell r="B431" t="str">
            <v>Utah_Wind</v>
          </cell>
          <cell r="C431" t="str">
            <v>Base</v>
          </cell>
          <cell r="D431" t="str">
            <v>Base</v>
          </cell>
        </row>
        <row r="432">
          <cell r="B432" t="str">
            <v>Wyoming_Wind</v>
          </cell>
          <cell r="C432" t="str">
            <v>Base</v>
          </cell>
          <cell r="D432" t="str">
            <v>Base</v>
          </cell>
        </row>
        <row r="433">
          <cell r="B433" t="str">
            <v>Pacific_Northwest_Wind</v>
          </cell>
          <cell r="C433" t="str">
            <v>Base</v>
          </cell>
          <cell r="D433" t="str">
            <v>Base</v>
          </cell>
        </row>
        <row r="434">
          <cell r="B434" t="str">
            <v>Diablo_Canyon_Offshore_Wind</v>
          </cell>
          <cell r="C434" t="str">
            <v>Base</v>
          </cell>
          <cell r="D434" t="str">
            <v>Base</v>
          </cell>
        </row>
        <row r="435">
          <cell r="B435" t="str">
            <v>Humboldt_Bay_Offshore_Wind</v>
          </cell>
          <cell r="C435" t="str">
            <v>Base</v>
          </cell>
          <cell r="D435" t="str">
            <v>Base</v>
          </cell>
        </row>
        <row r="436">
          <cell r="B436" t="str">
            <v>Morro_Bay_Offshore_Wind</v>
          </cell>
          <cell r="C436" t="str">
            <v>Base</v>
          </cell>
          <cell r="D436" t="str">
            <v>Base</v>
          </cell>
        </row>
        <row r="437">
          <cell r="B437" t="str">
            <v>Cape_Mendocino_Offshore_Wind</v>
          </cell>
          <cell r="C437" t="str">
            <v>Base</v>
          </cell>
          <cell r="D437" t="str">
            <v>Base</v>
          </cell>
        </row>
        <row r="438">
          <cell r="B438" t="str">
            <v>Del_Norte_Offshore_Wind</v>
          </cell>
          <cell r="C438" t="str">
            <v>Base</v>
          </cell>
          <cell r="D438" t="str">
            <v>Base</v>
          </cell>
        </row>
        <row r="439">
          <cell r="B439" t="str">
            <v>Riverside_Palm_Springs_Wind</v>
          </cell>
          <cell r="C439" t="str">
            <v>Base</v>
          </cell>
          <cell r="D439" t="str">
            <v>Base</v>
          </cell>
        </row>
        <row r="440">
          <cell r="B440" t="str">
            <v/>
          </cell>
          <cell r="C440" t="str">
            <v/>
          </cell>
          <cell r="D440" t="str">
            <v>Base</v>
          </cell>
        </row>
        <row r="441">
          <cell r="B441" t="str">
            <v/>
          </cell>
          <cell r="C441" t="str">
            <v/>
          </cell>
          <cell r="D441" t="str">
            <v/>
          </cell>
        </row>
        <row r="442">
          <cell r="B442" t="str">
            <v/>
          </cell>
          <cell r="C442" t="str">
            <v/>
          </cell>
          <cell r="D442" t="str">
            <v/>
          </cell>
        </row>
        <row r="443">
          <cell r="B443" t="str">
            <v/>
          </cell>
          <cell r="C443" t="str">
            <v/>
          </cell>
          <cell r="D443" t="str">
            <v/>
          </cell>
        </row>
        <row r="444">
          <cell r="B444" t="str">
            <v/>
          </cell>
          <cell r="C444" t="str">
            <v/>
          </cell>
          <cell r="D444" t="str">
            <v/>
          </cell>
        </row>
        <row r="445">
          <cell r="B445" t="str">
            <v/>
          </cell>
          <cell r="C445" t="str">
            <v/>
          </cell>
          <cell r="D445" t="str">
            <v/>
          </cell>
        </row>
        <row r="447">
          <cell r="C447" t="str">
            <v>Storage Resource Build Scenario Name</v>
          </cell>
        </row>
        <row r="448">
          <cell r="B448" t="str">
            <v>Storage Resource Name</v>
          </cell>
          <cell r="C448" t="str">
            <v>Base</v>
          </cell>
          <cell r="D448" t="str">
            <v>NoNewDER</v>
          </cell>
        </row>
        <row r="449">
          <cell r="B449" t="str">
            <v>CAISO_Existing_Pumped_Storage</v>
          </cell>
          <cell r="C449" t="str">
            <v>Base</v>
          </cell>
          <cell r="D449" t="str">
            <v>Base</v>
          </cell>
        </row>
        <row r="450">
          <cell r="B450" t="str">
            <v>CAISO_New_Pumped_Storage</v>
          </cell>
          <cell r="C450" t="str">
            <v>Base</v>
          </cell>
          <cell r="D450" t="str">
            <v>Base</v>
          </cell>
        </row>
        <row r="451">
          <cell r="B451" t="str">
            <v>CAISO_New_Flow_Battery</v>
          </cell>
          <cell r="C451" t="str">
            <v>Base</v>
          </cell>
          <cell r="D451" t="str">
            <v>Base</v>
          </cell>
        </row>
        <row r="452">
          <cell r="B452" t="str">
            <v>CAISO_New_Li_Battery</v>
          </cell>
          <cell r="C452" t="str">
            <v>Base</v>
          </cell>
          <cell r="D452" t="str">
            <v>Base</v>
          </cell>
        </row>
        <row r="453">
          <cell r="B453" t="str">
            <v>CAISO_BTM_Li_Battery</v>
          </cell>
          <cell r="C453" t="str">
            <v>Base</v>
          </cell>
          <cell r="D453" t="str">
            <v>NoNewDER</v>
          </cell>
        </row>
        <row r="454">
          <cell r="B454" t="str">
            <v>CAISO_New_Li_Battery_2</v>
          </cell>
          <cell r="C454" t="str">
            <v>Base</v>
          </cell>
          <cell r="D454" t="str">
            <v>Base</v>
          </cell>
        </row>
        <row r="455">
          <cell r="B455" t="str">
            <v>CAISO_New_Li_Battery_3</v>
          </cell>
          <cell r="C455" t="str">
            <v>Base</v>
          </cell>
          <cell r="D455" t="str">
            <v>Base</v>
          </cell>
        </row>
        <row r="456">
          <cell r="B456" t="str">
            <v>CAISO_New_Li_Battery_4</v>
          </cell>
          <cell r="C456" t="str">
            <v>Base</v>
          </cell>
          <cell r="D456" t="str">
            <v>Base</v>
          </cell>
        </row>
        <row r="457">
          <cell r="B457" t="str">
            <v>CAISO_New_Li_Battery_5</v>
          </cell>
          <cell r="C457" t="str">
            <v>Base</v>
          </cell>
          <cell r="D457" t="str">
            <v>Base</v>
          </cell>
        </row>
        <row r="458">
          <cell r="B458" t="str">
            <v>CAISO_New_Li_Battery_6</v>
          </cell>
          <cell r="C458" t="str">
            <v>Base</v>
          </cell>
          <cell r="D458" t="str">
            <v>Base</v>
          </cell>
        </row>
        <row r="459">
          <cell r="B459" t="str">
            <v>CAISO_New_Flow_Battery_2</v>
          </cell>
          <cell r="C459" t="str">
            <v>Base</v>
          </cell>
          <cell r="D459" t="str">
            <v>Base</v>
          </cell>
        </row>
        <row r="460">
          <cell r="B460" t="str">
            <v>CAISO_New_Flow_Battery_3</v>
          </cell>
          <cell r="C460" t="str">
            <v>Base</v>
          </cell>
          <cell r="D460" t="str">
            <v>Base</v>
          </cell>
        </row>
        <row r="461">
          <cell r="B461" t="str">
            <v>CAISO_New_Flow_Battery_4</v>
          </cell>
          <cell r="C461" t="str">
            <v>Base</v>
          </cell>
          <cell r="D461" t="str">
            <v>Base</v>
          </cell>
        </row>
        <row r="462">
          <cell r="B462" t="str">
            <v>CAISO_New_Flow_Battery_5</v>
          </cell>
          <cell r="C462" t="str">
            <v>Base</v>
          </cell>
          <cell r="D462" t="str">
            <v>Base</v>
          </cell>
        </row>
        <row r="463">
          <cell r="B463" t="str">
            <v/>
          </cell>
          <cell r="C463" t="str">
            <v/>
          </cell>
        </row>
        <row r="464">
          <cell r="B464" t="str">
            <v/>
          </cell>
          <cell r="C464" t="str">
            <v/>
          </cell>
        </row>
        <row r="465">
          <cell r="B465" t="str">
            <v/>
          </cell>
          <cell r="C465" t="str">
            <v/>
          </cell>
        </row>
        <row r="466">
          <cell r="B466" t="str">
            <v/>
          </cell>
          <cell r="C466" t="str">
            <v/>
          </cell>
        </row>
        <row r="467">
          <cell r="B467" t="str">
            <v/>
          </cell>
          <cell r="C467" t="str">
            <v/>
          </cell>
        </row>
        <row r="468">
          <cell r="B468" t="str">
            <v/>
          </cell>
          <cell r="C468" t="str">
            <v/>
          </cell>
        </row>
        <row r="470">
          <cell r="C470" t="str">
            <v>Hydro Resource Build Scenario Name</v>
          </cell>
        </row>
        <row r="471">
          <cell r="B471" t="str">
            <v>Hydro Resource Name</v>
          </cell>
          <cell r="C471" t="str">
            <v>Base</v>
          </cell>
        </row>
        <row r="472">
          <cell r="B472" t="str">
            <v>CAISO_Hydro</v>
          </cell>
          <cell r="C472" t="str">
            <v>Base</v>
          </cell>
        </row>
        <row r="473">
          <cell r="B473" t="str">
            <v>NW_Hydro</v>
          </cell>
          <cell r="C473" t="str">
            <v>Base</v>
          </cell>
        </row>
        <row r="474">
          <cell r="B474" t="str">
            <v>SW_Hydro</v>
          </cell>
          <cell r="C474" t="str">
            <v>Base</v>
          </cell>
        </row>
        <row r="475">
          <cell r="B475" t="str">
            <v>LDWP_Hydro</v>
          </cell>
          <cell r="C475" t="str">
            <v>Base</v>
          </cell>
        </row>
        <row r="476">
          <cell r="B476" t="str">
            <v>BANC_Hydro</v>
          </cell>
          <cell r="C476" t="str">
            <v>Base</v>
          </cell>
        </row>
        <row r="477">
          <cell r="B477" t="str">
            <v>IID_Hydro</v>
          </cell>
          <cell r="C477" t="str">
            <v>Base</v>
          </cell>
        </row>
        <row r="478">
          <cell r="B478" t="str">
            <v>NW_Hydro_for_CAISO</v>
          </cell>
          <cell r="C478" t="str">
            <v>Base</v>
          </cell>
        </row>
        <row r="479">
          <cell r="B479" t="str">
            <v/>
          </cell>
          <cell r="C479" t="str">
            <v/>
          </cell>
        </row>
        <row r="480">
          <cell r="B480" t="str">
            <v/>
          </cell>
          <cell r="C480" t="str">
            <v/>
          </cell>
        </row>
        <row r="481">
          <cell r="B481" t="str">
            <v/>
          </cell>
          <cell r="C481" t="str">
            <v/>
          </cell>
        </row>
        <row r="482">
          <cell r="B482" t="str">
            <v/>
          </cell>
          <cell r="C482" t="str">
            <v/>
          </cell>
        </row>
        <row r="483">
          <cell r="B483" t="str">
            <v/>
          </cell>
          <cell r="C483" t="str">
            <v/>
          </cell>
        </row>
        <row r="484">
          <cell r="B484" t="str">
            <v/>
          </cell>
          <cell r="C484" t="str">
            <v/>
          </cell>
        </row>
        <row r="485">
          <cell r="B485" t="str">
            <v/>
          </cell>
          <cell r="C485" t="str">
            <v/>
          </cell>
        </row>
        <row r="486">
          <cell r="B486" t="str">
            <v/>
          </cell>
          <cell r="C486" t="str">
            <v/>
          </cell>
        </row>
        <row r="494">
          <cell r="C494" t="str">
            <v>Base</v>
          </cell>
          <cell r="D494" t="str">
            <v>Limited_Solar</v>
          </cell>
          <cell r="E494" t="str">
            <v>Limited_Storage</v>
          </cell>
          <cell r="F494" t="str">
            <v>Limited_Solar_Storage</v>
          </cell>
        </row>
      </sheetData>
      <sheetData sheetId="25" refreshError="1"/>
      <sheetData sheetId="26" refreshError="1"/>
      <sheetData sheetId="27">
        <row r="4">
          <cell r="F4">
            <v>37</v>
          </cell>
          <cell r="L4">
            <v>2045</v>
          </cell>
          <cell r="W4">
            <v>11</v>
          </cell>
        </row>
        <row r="6">
          <cell r="C6" t="str">
            <v>CAISO</v>
          </cell>
          <cell r="AC6">
            <v>2016</v>
          </cell>
          <cell r="AD6">
            <v>1.08243216</v>
          </cell>
          <cell r="BI6" t="str">
            <v>CAISO_CHP</v>
          </cell>
          <cell r="BJ6" t="str">
            <v>Base</v>
          </cell>
          <cell r="BK6" t="str">
            <v>Base</v>
          </cell>
          <cell r="BL6" t="str">
            <v>Solar_Total</v>
          </cell>
          <cell r="BR6" t="str">
            <v>Thermal</v>
          </cell>
          <cell r="CA6" t="str">
            <v>SW_to_CAISO</v>
          </cell>
          <cell r="CC6" t="str">
            <v>SW_to_CAISO</v>
          </cell>
          <cell r="CZ6" t="str">
            <v>capacity_group_limit_mw_per_year</v>
          </cell>
        </row>
        <row r="7">
          <cell r="AC7">
            <v>2017</v>
          </cell>
          <cell r="AD7">
            <v>1.0612079999999999</v>
          </cell>
          <cell r="BI7" t="str">
            <v>CAISO_Nuclear</v>
          </cell>
          <cell r="BJ7" t="str">
            <v>HighTx</v>
          </cell>
          <cell r="BK7" t="str">
            <v>NoNewDER</v>
          </cell>
          <cell r="BL7" t="str">
            <v>Battery_Total</v>
          </cell>
          <cell r="BR7" t="str">
            <v>Variable</v>
          </cell>
          <cell r="CA7" t="str">
            <v>NW_to_CAISO</v>
          </cell>
          <cell r="CC7" t="str">
            <v>LDWP_to_CAISO</v>
          </cell>
          <cell r="CZ7" t="str">
            <v>maintenance_derate</v>
          </cell>
        </row>
        <row r="8">
          <cell r="AC8">
            <v>2018</v>
          </cell>
          <cell r="AD8">
            <v>1.0404</v>
          </cell>
          <cell r="BI8" t="str">
            <v>CAISO_CCGT1</v>
          </cell>
          <cell r="BJ8" t="str">
            <v>LowTx</v>
          </cell>
          <cell r="BK8" t="str">
            <v>40yr_Retirement</v>
          </cell>
          <cell r="BL8" t="str">
            <v>-</v>
          </cell>
          <cell r="BR8" t="str">
            <v>Storage</v>
          </cell>
          <cell r="CA8" t="str">
            <v>LDWP_to_CAISO</v>
          </cell>
          <cell r="CC8" t="str">
            <v>IID_to_CAISO</v>
          </cell>
          <cell r="CZ8" t="str">
            <v>capacity_limit_local_mw</v>
          </cell>
        </row>
        <row r="9">
          <cell r="AC9">
            <v>2019</v>
          </cell>
          <cell r="AD9">
            <v>1.02</v>
          </cell>
          <cell r="BI9" t="str">
            <v>CAISO_CCGT2</v>
          </cell>
          <cell r="BJ9" t="str">
            <v>OOSLtd</v>
          </cell>
          <cell r="BK9" t="str">
            <v>2GW_CT_Retirement_v2</v>
          </cell>
          <cell r="BL9" t="str">
            <v>-</v>
          </cell>
          <cell r="BR9" t="str">
            <v>Hydro</v>
          </cell>
          <cell r="CA9" t="str">
            <v>NW_to_LDWP</v>
          </cell>
          <cell r="CC9" t="str">
            <v>BANC_to_CAISO</v>
          </cell>
        </row>
        <row r="10">
          <cell r="AC10">
            <v>2020</v>
          </cell>
          <cell r="AD10">
            <v>1</v>
          </cell>
          <cell r="BI10" t="str">
            <v>CAISO_Coal</v>
          </cell>
          <cell r="BJ10" t="str">
            <v>NoNewDER</v>
          </cell>
          <cell r="BK10" t="str">
            <v>-</v>
          </cell>
          <cell r="BL10" t="str">
            <v>-</v>
          </cell>
          <cell r="BR10" t="str">
            <v>DR</v>
          </cell>
          <cell r="CA10" t="str">
            <v>SW_to_LDWP</v>
          </cell>
          <cell r="CC10" t="str">
            <v>NW_to_CAISO_Unspecified</v>
          </cell>
        </row>
        <row r="11">
          <cell r="AC11">
            <v>2021</v>
          </cell>
          <cell r="AD11">
            <v>0.98039215686274506</v>
          </cell>
          <cell r="BI11" t="str">
            <v>CAISO_Peaker1</v>
          </cell>
          <cell r="BJ11" t="str">
            <v>High</v>
          </cell>
          <cell r="BK11" t="str">
            <v>-</v>
          </cell>
          <cell r="BL11" t="str">
            <v>-</v>
          </cell>
          <cell r="BR11" t="str">
            <v>Hydrogen Electrolysis</v>
          </cell>
          <cell r="CA11" t="str">
            <v>NW_to_SW</v>
          </cell>
          <cell r="CC11" t="str">
            <v>-</v>
          </cell>
        </row>
        <row r="12">
          <cell r="AC12">
            <v>2022</v>
          </cell>
          <cell r="AD12">
            <v>0.96116878123798544</v>
          </cell>
          <cell r="BI12" t="str">
            <v>CAISO_Peaker2</v>
          </cell>
          <cell r="BJ12" t="str">
            <v>ITC</v>
          </cell>
          <cell r="BK12" t="str">
            <v>-</v>
          </cell>
          <cell r="BL12" t="str">
            <v>-</v>
          </cell>
          <cell r="BR12" t="str">
            <v>EV</v>
          </cell>
          <cell r="CA12" t="str">
            <v>IID_to_CAISO</v>
          </cell>
          <cell r="CC12" t="str">
            <v>-</v>
          </cell>
        </row>
        <row r="13">
          <cell r="AC13">
            <v>2023</v>
          </cell>
          <cell r="AD13">
            <v>0.94232233454704462</v>
          </cell>
          <cell r="BI13" t="str">
            <v>CAISO_Advanced_CCGT</v>
          </cell>
          <cell r="BJ13" t="str">
            <v>ITC_ext</v>
          </cell>
          <cell r="BK13" t="str">
            <v>-</v>
          </cell>
          <cell r="BL13" t="str">
            <v>-</v>
          </cell>
          <cell r="BR13" t="str">
            <v>EE</v>
          </cell>
          <cell r="CA13" t="str">
            <v>BANC_to_CAISO</v>
          </cell>
          <cell r="CC13" t="str">
            <v>-</v>
          </cell>
        </row>
        <row r="14">
          <cell r="AC14">
            <v>2024</v>
          </cell>
          <cell r="AD14">
            <v>0.9238454260265142</v>
          </cell>
          <cell r="BI14" t="str">
            <v>CAISO_Aero_CT</v>
          </cell>
          <cell r="BJ14" t="str">
            <v>OOSLtdHigh</v>
          </cell>
          <cell r="BK14" t="str">
            <v>-</v>
          </cell>
          <cell r="BL14" t="str">
            <v>-</v>
          </cell>
          <cell r="BR14" t="str">
            <v>Flexible Load</v>
          </cell>
          <cell r="CA14" t="str">
            <v>IID_to_LDWP</v>
          </cell>
          <cell r="CC14" t="str">
            <v>-</v>
          </cell>
        </row>
        <row r="15">
          <cell r="AC15">
            <v>2025</v>
          </cell>
          <cell r="AD15">
            <v>0.90573080982991594</v>
          </cell>
          <cell r="BI15" t="str">
            <v>CAISO_Reciprocating_Engine</v>
          </cell>
          <cell r="BJ15" t="str">
            <v>OOSLtdLow</v>
          </cell>
          <cell r="BK15" t="str">
            <v>-</v>
          </cell>
          <cell r="BL15" t="str">
            <v>-</v>
          </cell>
          <cell r="BR15" t="str">
            <v>None</v>
          </cell>
          <cell r="CA15" t="str">
            <v>SW_to_IID</v>
          </cell>
          <cell r="CC15" t="str">
            <v>-</v>
          </cell>
        </row>
        <row r="16">
          <cell r="BI16" t="str">
            <v>CAISO_ST</v>
          </cell>
          <cell r="BJ16" t="str">
            <v>Base2020</v>
          </cell>
          <cell r="BK16" t="str">
            <v>-</v>
          </cell>
          <cell r="BL16" t="str">
            <v>-</v>
          </cell>
          <cell r="CA16" t="str">
            <v>IID_to_BANC</v>
          </cell>
          <cell r="CC16" t="str">
            <v>-</v>
          </cell>
        </row>
        <row r="17">
          <cell r="BI17" t="str">
            <v>NW_Nuclear</v>
          </cell>
          <cell r="BJ17" t="str">
            <v>Base2020OOSLtd</v>
          </cell>
          <cell r="BK17" t="str">
            <v>-</v>
          </cell>
          <cell r="BL17" t="str">
            <v>-</v>
          </cell>
          <cell r="CA17" t="str">
            <v>NW_to_BANC</v>
          </cell>
          <cell r="CC17" t="str">
            <v>-</v>
          </cell>
        </row>
        <row r="18">
          <cell r="BI18" t="str">
            <v>NW_Coal</v>
          </cell>
          <cell r="BJ18" t="str">
            <v>Base2020_NREL_Update</v>
          </cell>
          <cell r="BK18" t="str">
            <v>-</v>
          </cell>
          <cell r="BL18" t="str">
            <v>-</v>
          </cell>
          <cell r="CA18" t="str">
            <v>SW_to_BANC</v>
          </cell>
          <cell r="CC18" t="str">
            <v>-</v>
          </cell>
        </row>
        <row r="19">
          <cell r="BI19" t="str">
            <v>NW_CCGT</v>
          </cell>
          <cell r="BJ19" t="str">
            <v>Base2020_EarlyPS</v>
          </cell>
          <cell r="BK19" t="str">
            <v>-</v>
          </cell>
          <cell r="BL19" t="str">
            <v>-</v>
          </cell>
          <cell r="CA19" t="str">
            <v>NW_to_CAISO_Unspecified</v>
          </cell>
          <cell r="CC19" t="str">
            <v>-</v>
          </cell>
        </row>
        <row r="20">
          <cell r="BI20" t="str">
            <v>NW_Peaker</v>
          </cell>
          <cell r="BJ20" t="str">
            <v>High2020</v>
          </cell>
          <cell r="BK20" t="str">
            <v>-</v>
          </cell>
          <cell r="BL20" t="str">
            <v>-</v>
          </cell>
          <cell r="CA20" t="str">
            <v>-</v>
          </cell>
          <cell r="CC20" t="str">
            <v>-</v>
          </cell>
        </row>
        <row r="21">
          <cell r="BI21" t="str">
            <v>SW_Nuclear</v>
          </cell>
          <cell r="BJ21" t="str">
            <v>Low2020</v>
          </cell>
          <cell r="BK21" t="str">
            <v>-</v>
          </cell>
          <cell r="BL21" t="str">
            <v>-</v>
          </cell>
          <cell r="CA21" t="str">
            <v>-</v>
          </cell>
          <cell r="CC21" t="str">
            <v>-</v>
          </cell>
        </row>
        <row r="22">
          <cell r="BI22" t="str">
            <v>SW_Coal</v>
          </cell>
          <cell r="BJ22" t="str">
            <v>High2020_NREL</v>
          </cell>
          <cell r="BK22" t="str">
            <v>-</v>
          </cell>
          <cell r="BL22" t="str">
            <v>-</v>
          </cell>
          <cell r="CA22" t="str">
            <v>-</v>
          </cell>
          <cell r="CC22" t="str">
            <v>-</v>
          </cell>
        </row>
        <row r="23">
          <cell r="BI23" t="str">
            <v>SW_CCGT</v>
          </cell>
          <cell r="BJ23" t="str">
            <v>ITC_Ext2021</v>
          </cell>
          <cell r="BK23" t="str">
            <v>-</v>
          </cell>
          <cell r="BL23" t="str">
            <v>-</v>
          </cell>
          <cell r="CA23" t="str">
            <v>-</v>
          </cell>
          <cell r="CC23" t="str">
            <v>-</v>
          </cell>
        </row>
        <row r="24">
          <cell r="BI24" t="str">
            <v>SW_Peaker</v>
          </cell>
          <cell r="BJ24" t="str">
            <v>Base2020_NoNewGas</v>
          </cell>
          <cell r="BK24" t="str">
            <v>-</v>
          </cell>
          <cell r="BL24" t="str">
            <v>-</v>
          </cell>
          <cell r="CA24" t="str">
            <v>-</v>
          </cell>
          <cell r="CC24" t="str">
            <v>-</v>
          </cell>
        </row>
        <row r="25">
          <cell r="BI25" t="str">
            <v>SW_ST</v>
          </cell>
          <cell r="BJ25" t="str">
            <v>-</v>
          </cell>
          <cell r="BK25" t="str">
            <v>-</v>
          </cell>
          <cell r="BL25" t="str">
            <v>-</v>
          </cell>
          <cell r="CA25" t="str">
            <v>-</v>
          </cell>
          <cell r="CC25" t="str">
            <v>-</v>
          </cell>
        </row>
        <row r="26">
          <cell r="BI26" t="str">
            <v>LDWP_Nuclear</v>
          </cell>
          <cell r="BJ26" t="str">
            <v>-</v>
          </cell>
          <cell r="BK26" t="str">
            <v>-</v>
          </cell>
          <cell r="BL26" t="str">
            <v>-</v>
          </cell>
          <cell r="CA26" t="str">
            <v>-</v>
          </cell>
          <cell r="CC26" t="str">
            <v>-</v>
          </cell>
        </row>
        <row r="27">
          <cell r="BI27" t="str">
            <v>LDWP_Coal</v>
          </cell>
          <cell r="BJ27" t="str">
            <v>-</v>
          </cell>
          <cell r="BK27" t="str">
            <v>-</v>
          </cell>
          <cell r="BL27" t="str">
            <v>-</v>
          </cell>
          <cell r="CA27" t="str">
            <v>-</v>
          </cell>
          <cell r="CC27" t="str">
            <v>-</v>
          </cell>
        </row>
        <row r="28">
          <cell r="BI28" t="str">
            <v>LDWP_CCGT</v>
          </cell>
          <cell r="BJ28" t="str">
            <v>-</v>
          </cell>
          <cell r="BK28" t="str">
            <v>-</v>
          </cell>
          <cell r="BL28" t="str">
            <v>-</v>
          </cell>
          <cell r="CA28" t="str">
            <v>-</v>
          </cell>
          <cell r="CC28" t="str">
            <v>-</v>
          </cell>
        </row>
        <row r="29">
          <cell r="BI29" t="str">
            <v>LDWP_Peaker</v>
          </cell>
          <cell r="BJ29" t="str">
            <v>-</v>
          </cell>
          <cell r="BK29" t="str">
            <v>-</v>
          </cell>
          <cell r="BL29" t="str">
            <v>-</v>
          </cell>
          <cell r="CA29" t="str">
            <v>-</v>
          </cell>
          <cell r="CC29" t="str">
            <v>-</v>
          </cell>
        </row>
        <row r="30">
          <cell r="BI30" t="str">
            <v>LDWP_ST</v>
          </cell>
          <cell r="BJ30" t="str">
            <v>-</v>
          </cell>
          <cell r="BK30" t="str">
            <v>-</v>
          </cell>
          <cell r="BL30" t="str">
            <v>-</v>
          </cell>
          <cell r="CA30" t="str">
            <v>-</v>
          </cell>
          <cell r="CC30" t="str">
            <v>-</v>
          </cell>
        </row>
        <row r="31">
          <cell r="BI31" t="str">
            <v>IID_CCGT</v>
          </cell>
          <cell r="BJ31" t="str">
            <v>-</v>
          </cell>
          <cell r="BK31" t="str">
            <v>-</v>
          </cell>
          <cell r="BL31" t="str">
            <v>-</v>
          </cell>
          <cell r="CA31" t="str">
            <v>-</v>
          </cell>
          <cell r="CC31" t="str">
            <v>-</v>
          </cell>
        </row>
        <row r="32">
          <cell r="BI32" t="str">
            <v>IID_Peaker</v>
          </cell>
          <cell r="BJ32" t="str">
            <v>-</v>
          </cell>
          <cell r="BK32" t="str">
            <v>-</v>
          </cell>
          <cell r="BL32" t="str">
            <v>-</v>
          </cell>
          <cell r="CA32" t="str">
            <v>-</v>
          </cell>
          <cell r="CC32" t="str">
            <v>-</v>
          </cell>
        </row>
        <row r="33">
          <cell r="BI33" t="str">
            <v>BANC_CCGT</v>
          </cell>
          <cell r="BJ33" t="str">
            <v>-</v>
          </cell>
          <cell r="BK33" t="str">
            <v>-</v>
          </cell>
          <cell r="BL33" t="str">
            <v>-</v>
          </cell>
          <cell r="CA33" t="str">
            <v>-</v>
          </cell>
          <cell r="CC33" t="str">
            <v>-</v>
          </cell>
        </row>
        <row r="34">
          <cell r="BI34" t="str">
            <v>BANC_Peaker</v>
          </cell>
          <cell r="BJ34" t="str">
            <v>-</v>
          </cell>
          <cell r="BK34" t="str">
            <v>-</v>
          </cell>
          <cell r="BL34" t="str">
            <v>-</v>
          </cell>
          <cell r="CA34" t="str">
            <v>-</v>
          </cell>
          <cell r="CC34" t="str">
            <v>-</v>
          </cell>
        </row>
        <row r="35">
          <cell r="BI35" t="str">
            <v>BANC_Biomass_for_Other</v>
          </cell>
          <cell r="BJ35" t="str">
            <v>-</v>
          </cell>
          <cell r="BK35" t="str">
            <v>-</v>
          </cell>
          <cell r="BL35" t="str">
            <v>-</v>
          </cell>
          <cell r="CA35" t="str">
            <v>-</v>
          </cell>
          <cell r="CC35" t="str">
            <v>-</v>
          </cell>
        </row>
        <row r="36">
          <cell r="BI36" t="str">
            <v>BANC_Geothermal_for_Other</v>
          </cell>
          <cell r="BJ36" t="str">
            <v>-</v>
          </cell>
          <cell r="BK36" t="str">
            <v>-</v>
          </cell>
          <cell r="BL36" t="str">
            <v>-</v>
          </cell>
          <cell r="CA36" t="str">
            <v>-</v>
          </cell>
          <cell r="CC36" t="str">
            <v>-</v>
          </cell>
        </row>
        <row r="37">
          <cell r="BI37" t="str">
            <v>CAISO_Biomass_for_Other</v>
          </cell>
          <cell r="BJ37" t="str">
            <v>-</v>
          </cell>
          <cell r="BK37" t="str">
            <v>-</v>
          </cell>
          <cell r="BL37" t="str">
            <v>-</v>
          </cell>
          <cell r="CA37" t="str">
            <v>-</v>
          </cell>
          <cell r="CC37" t="str">
            <v>-</v>
          </cell>
        </row>
        <row r="38">
          <cell r="BI38" t="str">
            <v>CAISO_Geothermal_for_Other</v>
          </cell>
          <cell r="BJ38" t="str">
            <v>-</v>
          </cell>
          <cell r="BK38" t="str">
            <v>-</v>
          </cell>
          <cell r="BL38" t="str">
            <v>-</v>
          </cell>
          <cell r="CA38" t="str">
            <v>-</v>
          </cell>
          <cell r="CC38" t="str">
            <v>-</v>
          </cell>
        </row>
        <row r="39">
          <cell r="BI39" t="str">
            <v>IID_Biomass_for_Other</v>
          </cell>
          <cell r="BJ39" t="str">
            <v>-</v>
          </cell>
          <cell r="BK39" t="str">
            <v>-</v>
          </cell>
          <cell r="BL39" t="str">
            <v>-</v>
          </cell>
          <cell r="CA39" t="str">
            <v>-</v>
          </cell>
          <cell r="CC39" t="str">
            <v>-</v>
          </cell>
        </row>
        <row r="40">
          <cell r="BI40" t="str">
            <v>IID_Geothermal_for_Other</v>
          </cell>
          <cell r="BJ40" t="str">
            <v>-</v>
          </cell>
          <cell r="BK40" t="str">
            <v>-</v>
          </cell>
          <cell r="BL40" t="str">
            <v>-</v>
          </cell>
          <cell r="CA40" t="str">
            <v>-</v>
          </cell>
          <cell r="CC40" t="str">
            <v>-</v>
          </cell>
        </row>
        <row r="41">
          <cell r="BI41" t="str">
            <v>LDWP_Biomass_for_Other</v>
          </cell>
          <cell r="BJ41" t="str">
            <v>-</v>
          </cell>
          <cell r="BK41" t="str">
            <v>-</v>
          </cell>
          <cell r="BL41" t="str">
            <v>-</v>
          </cell>
          <cell r="CA41" t="str">
            <v>-</v>
          </cell>
          <cell r="CC41" t="str">
            <v>-</v>
          </cell>
        </row>
        <row r="42">
          <cell r="BI42" t="str">
            <v>LDWP_Geothermal_for_Other</v>
          </cell>
          <cell r="BJ42" t="str">
            <v>-</v>
          </cell>
          <cell r="BK42" t="str">
            <v>-</v>
          </cell>
          <cell r="BL42" t="str">
            <v>-</v>
          </cell>
          <cell r="CA42" t="str">
            <v>-</v>
          </cell>
          <cell r="CC42" t="str">
            <v>-</v>
          </cell>
        </row>
        <row r="43">
          <cell r="BI43" t="str">
            <v>NW_Biomass_for_Other</v>
          </cell>
          <cell r="BJ43" t="str">
            <v>-</v>
          </cell>
          <cell r="BK43" t="str">
            <v>-</v>
          </cell>
          <cell r="BL43" t="str">
            <v>-</v>
          </cell>
          <cell r="CA43" t="str">
            <v>-</v>
          </cell>
          <cell r="CC43" t="str">
            <v>-</v>
          </cell>
        </row>
        <row r="44">
          <cell r="BI44" t="str">
            <v>NW_Geothermal_for_Other</v>
          </cell>
          <cell r="BJ44" t="str">
            <v>-</v>
          </cell>
          <cell r="BK44" t="str">
            <v>-</v>
          </cell>
          <cell r="BL44" t="str">
            <v>-</v>
          </cell>
          <cell r="CA44" t="str">
            <v>-</v>
          </cell>
          <cell r="CC44" t="str">
            <v>-</v>
          </cell>
        </row>
        <row r="45">
          <cell r="BI45" t="str">
            <v>SW_Biomass_for_Other</v>
          </cell>
          <cell r="BJ45" t="str">
            <v>-</v>
          </cell>
          <cell r="BK45" t="str">
            <v>-</v>
          </cell>
          <cell r="BL45" t="str">
            <v>-</v>
          </cell>
          <cell r="CA45" t="str">
            <v>-</v>
          </cell>
          <cell r="CC45" t="str">
            <v>-</v>
          </cell>
        </row>
        <row r="46">
          <cell r="BI46" t="str">
            <v>SW_Geothermal_for_Other</v>
          </cell>
          <cell r="BJ46" t="str">
            <v>-</v>
          </cell>
          <cell r="BK46" t="str">
            <v>-</v>
          </cell>
          <cell r="BL46" t="str">
            <v>-</v>
          </cell>
          <cell r="CA46" t="str">
            <v>-</v>
          </cell>
          <cell r="CC46" t="str">
            <v>-</v>
          </cell>
        </row>
        <row r="47">
          <cell r="BI47" t="str">
            <v>CAISO_Biomass_for_CAISO</v>
          </cell>
          <cell r="BJ47" t="str">
            <v>-</v>
          </cell>
          <cell r="BK47" t="str">
            <v>-</v>
          </cell>
          <cell r="BL47" t="str">
            <v>-</v>
          </cell>
        </row>
        <row r="48">
          <cell r="BI48" t="str">
            <v>CAISO_Geothermal_for_CAISO</v>
          </cell>
          <cell r="BJ48" t="str">
            <v>-</v>
          </cell>
          <cell r="BK48" t="str">
            <v>-</v>
          </cell>
          <cell r="BL48" t="str">
            <v>-</v>
          </cell>
        </row>
        <row r="49">
          <cell r="BI49" t="str">
            <v>IID_Geothermal_for_CAISO</v>
          </cell>
          <cell r="BJ49" t="str">
            <v>-</v>
          </cell>
          <cell r="BK49" t="str">
            <v>-</v>
          </cell>
          <cell r="BL49" t="str">
            <v>-</v>
          </cell>
        </row>
        <row r="50">
          <cell r="BI50" t="str">
            <v>NW_Biomass_for_CAISO</v>
          </cell>
          <cell r="BJ50" t="str">
            <v>-</v>
          </cell>
          <cell r="BK50" t="str">
            <v>-</v>
          </cell>
          <cell r="BL50" t="str">
            <v>-</v>
          </cell>
        </row>
        <row r="51">
          <cell r="BI51" t="str">
            <v>NW_Geothermal_for_CAISO</v>
          </cell>
          <cell r="BJ51" t="str">
            <v>-</v>
          </cell>
          <cell r="BK51" t="str">
            <v>-</v>
          </cell>
          <cell r="BL51" t="str">
            <v>-</v>
          </cell>
        </row>
        <row r="52">
          <cell r="BI52" t="str">
            <v>InState_Biomass</v>
          </cell>
          <cell r="BJ52" t="str">
            <v>-</v>
          </cell>
          <cell r="BK52" t="str">
            <v>-</v>
          </cell>
          <cell r="BL52" t="str">
            <v>-</v>
          </cell>
        </row>
        <row r="53">
          <cell r="BI53" t="str">
            <v>CAISO_Small_Hydro_for_CAISO</v>
          </cell>
          <cell r="BJ53" t="str">
            <v>-</v>
          </cell>
          <cell r="BK53" t="str">
            <v>-</v>
          </cell>
          <cell r="BL53" t="str">
            <v>-</v>
          </cell>
        </row>
        <row r="54">
          <cell r="BI54" t="str">
            <v>BANC_Small_Hydro_for_CAISO</v>
          </cell>
          <cell r="BJ54" t="str">
            <v>-</v>
          </cell>
          <cell r="BK54" t="str">
            <v>-</v>
          </cell>
          <cell r="BL54" t="str">
            <v>-</v>
          </cell>
        </row>
        <row r="55">
          <cell r="BI55" t="str">
            <v>NW_Small_Hydro_for_CAISO</v>
          </cell>
          <cell r="BJ55" t="str">
            <v>-</v>
          </cell>
          <cell r="BK55" t="str">
            <v>-</v>
          </cell>
          <cell r="BL55" t="str">
            <v>-</v>
          </cell>
        </row>
        <row r="56">
          <cell r="BI56" t="str">
            <v>CAISO_Small_Hydro_for_Other</v>
          </cell>
          <cell r="BJ56" t="str">
            <v>-</v>
          </cell>
          <cell r="BK56" t="str">
            <v>-</v>
          </cell>
          <cell r="BL56" t="str">
            <v>-</v>
          </cell>
        </row>
        <row r="57">
          <cell r="BI57" t="str">
            <v>BANC_Small_Hydro_for_Other</v>
          </cell>
          <cell r="BJ57" t="str">
            <v>-</v>
          </cell>
          <cell r="BK57" t="str">
            <v>-</v>
          </cell>
          <cell r="BL57" t="str">
            <v>-</v>
          </cell>
        </row>
        <row r="58">
          <cell r="BI58" t="str">
            <v>IID_Small_Hydro_for_Other</v>
          </cell>
          <cell r="BJ58" t="str">
            <v>-</v>
          </cell>
          <cell r="BK58" t="str">
            <v>-</v>
          </cell>
          <cell r="BL58" t="str">
            <v>-</v>
          </cell>
        </row>
        <row r="59">
          <cell r="BI59" t="str">
            <v>LDWP_Small_Hydro_for_Other</v>
          </cell>
          <cell r="BJ59" t="str">
            <v>-</v>
          </cell>
          <cell r="BK59" t="str">
            <v>-</v>
          </cell>
          <cell r="BL59" t="str">
            <v>-</v>
          </cell>
        </row>
        <row r="60">
          <cell r="BI60" t="str">
            <v>NW_Small_Hydro_for_Other</v>
          </cell>
          <cell r="BJ60" t="str">
            <v>-</v>
          </cell>
          <cell r="BK60" t="str">
            <v>-</v>
          </cell>
          <cell r="BL60" t="str">
            <v>-</v>
          </cell>
        </row>
        <row r="61">
          <cell r="BI61" t="str">
            <v>SW_Small_Hydro_for_Other</v>
          </cell>
          <cell r="BJ61" t="str">
            <v>-</v>
          </cell>
          <cell r="BK61" t="str">
            <v>-</v>
          </cell>
          <cell r="BL61" t="str">
            <v>-</v>
          </cell>
        </row>
        <row r="62">
          <cell r="BI62" t="str">
            <v>Greater_Imperial_Geothermal</v>
          </cell>
          <cell r="BJ62" t="str">
            <v>-</v>
          </cell>
          <cell r="BK62" t="str">
            <v>-</v>
          </cell>
          <cell r="BL62" t="str">
            <v>-</v>
          </cell>
        </row>
        <row r="63">
          <cell r="BI63" t="str">
            <v>Inyokern_North_Kramer_Geothermal</v>
          </cell>
          <cell r="BJ63" t="str">
            <v>-</v>
          </cell>
          <cell r="BK63" t="str">
            <v>-</v>
          </cell>
          <cell r="BL63" t="str">
            <v>-</v>
          </cell>
        </row>
        <row r="64">
          <cell r="BI64" t="str">
            <v>Northern_California_Ex_Geothermal</v>
          </cell>
          <cell r="BJ64" t="str">
            <v>-</v>
          </cell>
          <cell r="BK64" t="str">
            <v>-</v>
          </cell>
          <cell r="BL64" t="str">
            <v>-</v>
          </cell>
        </row>
        <row r="65">
          <cell r="BI65" t="str">
            <v>Pacific_Northwest_Geothermal</v>
          </cell>
          <cell r="BJ65" t="str">
            <v>-</v>
          </cell>
          <cell r="BK65" t="str">
            <v>-</v>
          </cell>
          <cell r="BL65" t="str">
            <v>-</v>
          </cell>
        </row>
        <row r="66">
          <cell r="BI66" t="str">
            <v>Riverside_Palm_Springs_Geothermal</v>
          </cell>
          <cell r="BJ66" t="str">
            <v>-</v>
          </cell>
          <cell r="BK66" t="str">
            <v>-</v>
          </cell>
          <cell r="BL66" t="str">
            <v>-</v>
          </cell>
        </row>
        <row r="67">
          <cell r="BI67" t="str">
            <v>Solano_Geothermal</v>
          </cell>
          <cell r="BJ67" t="str">
            <v>-</v>
          </cell>
          <cell r="BK67" t="str">
            <v>-</v>
          </cell>
          <cell r="BL67" t="str">
            <v>-</v>
          </cell>
        </row>
        <row r="68">
          <cell r="BI68" t="str">
            <v>Southern_Nevada_Geothermal</v>
          </cell>
          <cell r="BJ68" t="str">
            <v>-</v>
          </cell>
          <cell r="BK68" t="str">
            <v>-</v>
          </cell>
          <cell r="BL68" t="str">
            <v>-</v>
          </cell>
        </row>
        <row r="69">
          <cell r="BI69" t="str">
            <v>Customer_PV</v>
          </cell>
          <cell r="BJ69" t="str">
            <v>-</v>
          </cell>
          <cell r="BK69" t="str">
            <v>-</v>
          </cell>
          <cell r="BL69" t="str">
            <v>-</v>
          </cell>
        </row>
        <row r="70">
          <cell r="BI70" t="str">
            <v>BANC_Solar_for_Other</v>
          </cell>
          <cell r="BJ70" t="str">
            <v>-</v>
          </cell>
          <cell r="BK70" t="str">
            <v>-</v>
          </cell>
          <cell r="BL70" t="str">
            <v>-</v>
          </cell>
        </row>
        <row r="71">
          <cell r="BI71" t="str">
            <v>CAISO_Solar_for_Other</v>
          </cell>
          <cell r="BJ71" t="str">
            <v>-</v>
          </cell>
          <cell r="BK71" t="str">
            <v>-</v>
          </cell>
          <cell r="BL71" t="str">
            <v>-</v>
          </cell>
        </row>
        <row r="72">
          <cell r="BI72" t="str">
            <v>IID_Solar_for_Other</v>
          </cell>
          <cell r="BJ72" t="str">
            <v>-</v>
          </cell>
          <cell r="BK72" t="str">
            <v>-</v>
          </cell>
          <cell r="BL72" t="str">
            <v>-</v>
          </cell>
        </row>
        <row r="73">
          <cell r="BI73" t="str">
            <v>LDWP_Solar_for_Other</v>
          </cell>
          <cell r="BJ73" t="str">
            <v>-</v>
          </cell>
          <cell r="BK73" t="str">
            <v>-</v>
          </cell>
          <cell r="BL73" t="str">
            <v>-</v>
          </cell>
        </row>
        <row r="74">
          <cell r="BI74" t="str">
            <v>NW_Solar_for_Other</v>
          </cell>
          <cell r="BJ74" t="str">
            <v>-</v>
          </cell>
          <cell r="BK74" t="str">
            <v>-</v>
          </cell>
          <cell r="BL74" t="str">
            <v>-</v>
          </cell>
        </row>
        <row r="75">
          <cell r="BI75" t="str">
            <v>SW_Solar_for_Other</v>
          </cell>
          <cell r="BJ75" t="str">
            <v>-</v>
          </cell>
          <cell r="BK75" t="str">
            <v>-</v>
          </cell>
          <cell r="BL75" t="str">
            <v>-</v>
          </cell>
        </row>
        <row r="76">
          <cell r="BI76" t="str">
            <v>CAISO_Solar_for_CAISO</v>
          </cell>
          <cell r="BJ76" t="str">
            <v>-</v>
          </cell>
          <cell r="BK76" t="str">
            <v>-</v>
          </cell>
          <cell r="BL76" t="str">
            <v>-</v>
          </cell>
        </row>
        <row r="77">
          <cell r="BI77" t="str">
            <v>IID_Solar_for_CAISO</v>
          </cell>
          <cell r="BJ77" t="str">
            <v>-</v>
          </cell>
          <cell r="BK77" t="str">
            <v>-</v>
          </cell>
          <cell r="BL77" t="str">
            <v>-</v>
          </cell>
        </row>
        <row r="78">
          <cell r="BI78" t="str">
            <v>SW_Solar_for_CAISO</v>
          </cell>
          <cell r="BJ78" t="str">
            <v>-</v>
          </cell>
          <cell r="BK78" t="str">
            <v>-</v>
          </cell>
          <cell r="BL78" t="str">
            <v>-</v>
          </cell>
        </row>
        <row r="79">
          <cell r="BI79" t="str">
            <v>BANC_Wind_for_Other</v>
          </cell>
          <cell r="BJ79" t="str">
            <v>-</v>
          </cell>
          <cell r="BK79" t="str">
            <v>-</v>
          </cell>
          <cell r="BL79" t="str">
            <v>-</v>
          </cell>
        </row>
        <row r="80">
          <cell r="BI80" t="str">
            <v>CAISO_Wind_for_Other</v>
          </cell>
          <cell r="BJ80" t="str">
            <v>-</v>
          </cell>
          <cell r="BK80" t="str">
            <v>-</v>
          </cell>
          <cell r="BL80" t="str">
            <v>-</v>
          </cell>
        </row>
        <row r="81">
          <cell r="BI81" t="str">
            <v>IID_Wind_for_Other</v>
          </cell>
          <cell r="BJ81" t="str">
            <v>-</v>
          </cell>
          <cell r="BK81" t="str">
            <v>-</v>
          </cell>
          <cell r="BL81" t="str">
            <v>-</v>
          </cell>
        </row>
        <row r="82">
          <cell r="BI82" t="str">
            <v>LDWP_Wind_for_Other</v>
          </cell>
          <cell r="BJ82" t="str">
            <v>-</v>
          </cell>
          <cell r="BK82" t="str">
            <v>-</v>
          </cell>
          <cell r="BL82" t="str">
            <v>-</v>
          </cell>
        </row>
        <row r="83">
          <cell r="BI83" t="str">
            <v>NW_Wind_for_Other</v>
          </cell>
          <cell r="BJ83" t="str">
            <v>-</v>
          </cell>
          <cell r="BK83" t="str">
            <v>-</v>
          </cell>
          <cell r="BL83" t="str">
            <v>-</v>
          </cell>
        </row>
        <row r="84">
          <cell r="BI84" t="str">
            <v>SW_Wind_for_Other</v>
          </cell>
          <cell r="BJ84" t="str">
            <v>-</v>
          </cell>
          <cell r="BK84" t="str">
            <v>-</v>
          </cell>
          <cell r="BL84" t="str">
            <v>-</v>
          </cell>
        </row>
        <row r="85">
          <cell r="BI85" t="str">
            <v>CAISO_Wind_for_CAISO</v>
          </cell>
          <cell r="BJ85" t="str">
            <v>-</v>
          </cell>
          <cell r="BK85" t="str">
            <v>-</v>
          </cell>
          <cell r="BL85" t="str">
            <v>-</v>
          </cell>
        </row>
        <row r="86">
          <cell r="BI86" t="str">
            <v>LDWP_Wind_for_CAISO</v>
          </cell>
          <cell r="BL86" t="str">
            <v>-</v>
          </cell>
        </row>
        <row r="87">
          <cell r="BI87" t="str">
            <v>NW_Wind_for_CAISO</v>
          </cell>
          <cell r="BL87" t="str">
            <v>-</v>
          </cell>
        </row>
        <row r="88">
          <cell r="BI88" t="str">
            <v>SW_Wind_for_CAISO</v>
          </cell>
          <cell r="BL88" t="str">
            <v>-</v>
          </cell>
        </row>
        <row r="89">
          <cell r="BI89" t="str">
            <v>Carrizo_Solar</v>
          </cell>
          <cell r="BL89" t="str">
            <v>-</v>
          </cell>
        </row>
        <row r="90">
          <cell r="BI90" t="str">
            <v>Carrizo_Wind</v>
          </cell>
          <cell r="BL90" t="str">
            <v>-</v>
          </cell>
        </row>
        <row r="91">
          <cell r="BI91" t="str">
            <v>Central_Valley_North_Los_Banos_Solar</v>
          </cell>
          <cell r="BL91" t="str">
            <v>-</v>
          </cell>
        </row>
        <row r="92">
          <cell r="BI92" t="str">
            <v>Central_Valley_North_Los_Banos_Wind</v>
          </cell>
          <cell r="BL92" t="str">
            <v>-</v>
          </cell>
        </row>
        <row r="93">
          <cell r="BI93" t="str">
            <v>Distributed_Solar</v>
          </cell>
          <cell r="BL93" t="str">
            <v>-</v>
          </cell>
        </row>
        <row r="94">
          <cell r="BI94" t="str">
            <v>Mountain_Pass_El_Dorado_Solar</v>
          </cell>
          <cell r="BL94" t="str">
            <v>-</v>
          </cell>
        </row>
        <row r="95">
          <cell r="BI95" t="str">
            <v>Greater_Imperial_Solar</v>
          </cell>
          <cell r="BL95" t="str">
            <v>-</v>
          </cell>
        </row>
        <row r="96">
          <cell r="BI96" t="str">
            <v>Greater_Imperial_Wind</v>
          </cell>
          <cell r="BL96" t="str">
            <v>-</v>
          </cell>
        </row>
        <row r="97">
          <cell r="BI97" t="str">
            <v>Greater_Kramer_Wind</v>
          </cell>
          <cell r="BL97" t="str">
            <v>-</v>
          </cell>
        </row>
        <row r="98">
          <cell r="BI98" t="str">
            <v>Humboldt_Wind</v>
          </cell>
          <cell r="BL98" t="str">
            <v>-</v>
          </cell>
        </row>
        <row r="99">
          <cell r="BI99" t="str">
            <v>Inyokern_North_Kramer_Solar</v>
          </cell>
          <cell r="BL99" t="str">
            <v>-</v>
          </cell>
        </row>
        <row r="100">
          <cell r="BI100" t="str">
            <v>Kern_Greater_Carrizo_Solar</v>
          </cell>
          <cell r="BL100" t="str">
            <v>-</v>
          </cell>
        </row>
        <row r="101">
          <cell r="BI101" t="str">
            <v>Kern_Greater_Carrizo_Wind</v>
          </cell>
          <cell r="BL101" t="str">
            <v>-</v>
          </cell>
        </row>
        <row r="102">
          <cell r="BI102" t="str">
            <v>Kramer_Inyokern_Ex_Solar</v>
          </cell>
          <cell r="BL102" t="str">
            <v>-</v>
          </cell>
        </row>
        <row r="103">
          <cell r="BI103" t="str">
            <v>Kramer_Inyokern_Ex_Wind</v>
          </cell>
          <cell r="BL103" t="str">
            <v>-</v>
          </cell>
        </row>
        <row r="104">
          <cell r="BI104" t="str">
            <v>North_Victor_Solar</v>
          </cell>
          <cell r="BL104" t="str">
            <v>-</v>
          </cell>
        </row>
        <row r="105">
          <cell r="BI105" t="str">
            <v>Northern_California_Ex_Solar</v>
          </cell>
          <cell r="BL105" t="str">
            <v>-</v>
          </cell>
        </row>
        <row r="106">
          <cell r="BI106" t="str">
            <v>Northern_California_Ex_Wind</v>
          </cell>
          <cell r="BL106" t="str">
            <v>-</v>
          </cell>
        </row>
        <row r="107">
          <cell r="BI107" t="str">
            <v>NW_Ext_Tx_Wind</v>
          </cell>
          <cell r="BL107" t="str">
            <v>-</v>
          </cell>
        </row>
        <row r="108">
          <cell r="BI108" t="str">
            <v>Riverside_Palm_Springs_Solar</v>
          </cell>
          <cell r="BL108" t="str">
            <v>-</v>
          </cell>
        </row>
        <row r="109">
          <cell r="BI109" t="str">
            <v>Sacramento_River_Solar</v>
          </cell>
          <cell r="BL109" t="str">
            <v>-</v>
          </cell>
        </row>
        <row r="110">
          <cell r="BI110" t="str">
            <v>Sacramento_River_Wind</v>
          </cell>
          <cell r="BL110" t="str">
            <v>-</v>
          </cell>
        </row>
        <row r="111">
          <cell r="BI111" t="str">
            <v>SCADSNV_Solar</v>
          </cell>
          <cell r="BL111" t="str">
            <v>-</v>
          </cell>
        </row>
        <row r="112">
          <cell r="BI112" t="str">
            <v>SCADSNV_Wind</v>
          </cell>
          <cell r="BL112" t="str">
            <v>-</v>
          </cell>
        </row>
        <row r="113">
          <cell r="BI113" t="str">
            <v>Solano_Solar</v>
          </cell>
          <cell r="BL113" t="str">
            <v>-</v>
          </cell>
        </row>
        <row r="114">
          <cell r="BI114" t="str">
            <v>Solano_subzone_Solar</v>
          </cell>
          <cell r="BL114" t="str">
            <v>-</v>
          </cell>
        </row>
        <row r="115">
          <cell r="BI115" t="str">
            <v>Solano_subzone_Wind</v>
          </cell>
          <cell r="BL115" t="str">
            <v>-</v>
          </cell>
        </row>
        <row r="116">
          <cell r="BI116" t="str">
            <v>Solano_Wind</v>
          </cell>
          <cell r="BL116" t="str">
            <v>-</v>
          </cell>
        </row>
        <row r="117">
          <cell r="BI117" t="str">
            <v>Southern_California_Desert_Ex_Solar</v>
          </cell>
          <cell r="BL117" t="str">
            <v>-</v>
          </cell>
        </row>
        <row r="118">
          <cell r="BI118" t="str">
            <v>Southern_California_Desert_Ex_Wind</v>
          </cell>
          <cell r="BL118" t="str">
            <v>-</v>
          </cell>
        </row>
        <row r="119">
          <cell r="BI119" t="str">
            <v>Southern_Nevada_Solar</v>
          </cell>
          <cell r="BL119" t="str">
            <v>-</v>
          </cell>
        </row>
        <row r="120">
          <cell r="BI120" t="str">
            <v>Southern_Nevada_Wind</v>
          </cell>
          <cell r="BL120" t="str">
            <v>-</v>
          </cell>
        </row>
        <row r="121">
          <cell r="BI121" t="str">
            <v>SW_Ext_Tx_Wind</v>
          </cell>
          <cell r="BL121" t="str">
            <v>-</v>
          </cell>
        </row>
        <row r="122">
          <cell r="BI122" t="str">
            <v>Tehachapi_Ex_Solar</v>
          </cell>
          <cell r="BL122" t="str">
            <v>-</v>
          </cell>
        </row>
        <row r="123">
          <cell r="BI123" t="str">
            <v>Tehachapi_Solar</v>
          </cell>
          <cell r="BL123" t="str">
            <v>-</v>
          </cell>
        </row>
        <row r="124">
          <cell r="BI124" t="str">
            <v>Tehachapi_Wind</v>
          </cell>
          <cell r="BL124" t="str">
            <v>-</v>
          </cell>
        </row>
        <row r="125">
          <cell r="BI125" t="str">
            <v>Westlands_Ex_Solar</v>
          </cell>
          <cell r="BL125" t="str">
            <v>-</v>
          </cell>
        </row>
        <row r="126">
          <cell r="BI126" t="str">
            <v>Westlands_Ex_Wind</v>
          </cell>
          <cell r="BL126" t="str">
            <v>-</v>
          </cell>
        </row>
        <row r="127">
          <cell r="BI127" t="str">
            <v>Westlands_Solar</v>
          </cell>
          <cell r="BL127" t="str">
            <v>-</v>
          </cell>
        </row>
        <row r="128">
          <cell r="BI128" t="str">
            <v>Arizona_Solar</v>
          </cell>
          <cell r="BL128" t="str">
            <v>-</v>
          </cell>
        </row>
        <row r="129">
          <cell r="BI129" t="str">
            <v>Arizona_Wind</v>
          </cell>
          <cell r="BL129" t="str">
            <v>-</v>
          </cell>
        </row>
        <row r="130">
          <cell r="BI130" t="str">
            <v>Baja_California_Solar</v>
          </cell>
          <cell r="BL130" t="str">
            <v>-</v>
          </cell>
        </row>
        <row r="131">
          <cell r="BI131" t="str">
            <v>Baja_California_Wind</v>
          </cell>
          <cell r="BL131" t="str">
            <v>-</v>
          </cell>
        </row>
        <row r="132">
          <cell r="BI132" t="str">
            <v>Idaho_Wind</v>
          </cell>
          <cell r="BL132" t="str">
            <v>-</v>
          </cell>
        </row>
        <row r="133">
          <cell r="BI133" t="str">
            <v>New_Mexico_Solar</v>
          </cell>
          <cell r="BL133" t="str">
            <v>-</v>
          </cell>
        </row>
        <row r="134">
          <cell r="BI134" t="str">
            <v>New_Mexico_Wind</v>
          </cell>
          <cell r="BL134" t="str">
            <v>-</v>
          </cell>
        </row>
        <row r="135">
          <cell r="BI135" t="str">
            <v>Utah_Solar</v>
          </cell>
          <cell r="BL135" t="str">
            <v>-</v>
          </cell>
        </row>
        <row r="136">
          <cell r="BI136" t="str">
            <v>Utah_Wind</v>
          </cell>
          <cell r="BL136" t="str">
            <v>-</v>
          </cell>
        </row>
        <row r="137">
          <cell r="BI137" t="str">
            <v>Wyoming_Wind</v>
          </cell>
          <cell r="BL137" t="str">
            <v>-</v>
          </cell>
        </row>
        <row r="138">
          <cell r="BI138" t="str">
            <v>Pacific_Northwest_Wind</v>
          </cell>
          <cell r="BL138" t="str">
            <v>-</v>
          </cell>
        </row>
        <row r="139">
          <cell r="BI139" t="str">
            <v>Diablo_Canyon_Offshore_Wind</v>
          </cell>
          <cell r="BL139" t="str">
            <v>-</v>
          </cell>
        </row>
        <row r="140">
          <cell r="BI140" t="str">
            <v>Humboldt_Bay_Offshore_Wind</v>
          </cell>
          <cell r="BL140" t="str">
            <v>-</v>
          </cell>
        </row>
        <row r="141">
          <cell r="BI141" t="str">
            <v>Morro_Bay_Offshore_Wind</v>
          </cell>
          <cell r="BL141" t="str">
            <v>-</v>
          </cell>
        </row>
        <row r="142">
          <cell r="BI142" t="str">
            <v>Cape_Mendocino_Offshore_Wind</v>
          </cell>
          <cell r="BL142" t="str">
            <v>-</v>
          </cell>
        </row>
        <row r="143">
          <cell r="BI143" t="str">
            <v>Del_Norte_Offshore_Wind</v>
          </cell>
          <cell r="BL143" t="str">
            <v>-</v>
          </cell>
        </row>
        <row r="144">
          <cell r="BI144" t="str">
            <v>Riverside_Palm_Springs_Wind</v>
          </cell>
          <cell r="BL144" t="str">
            <v>-</v>
          </cell>
        </row>
        <row r="145">
          <cell r="BI145" t="str">
            <v>CAISO_Existing_Pumped_Storage</v>
          </cell>
          <cell r="BL145" t="str">
            <v>-</v>
          </cell>
        </row>
        <row r="146">
          <cell r="BI146" t="str">
            <v>CAISO_New_Pumped_Storage</v>
          </cell>
          <cell r="BL146" t="str">
            <v>-</v>
          </cell>
        </row>
        <row r="147">
          <cell r="BI147" t="str">
            <v>CAISO_New_Flow_Battery</v>
          </cell>
          <cell r="BL147" t="str">
            <v>-</v>
          </cell>
        </row>
        <row r="148">
          <cell r="BI148" t="str">
            <v>CAISO_New_Flow_Battery_2</v>
          </cell>
          <cell r="BL148" t="str">
            <v>-</v>
          </cell>
        </row>
        <row r="149">
          <cell r="BI149" t="str">
            <v>CAISO_New_Flow_Battery_3</v>
          </cell>
          <cell r="BL149" t="str">
            <v>-</v>
          </cell>
        </row>
        <row r="150">
          <cell r="BI150" t="str">
            <v>CAISO_New_Flow_Battery_4</v>
          </cell>
          <cell r="BL150" t="str">
            <v>-</v>
          </cell>
        </row>
        <row r="151">
          <cell r="BI151" t="str">
            <v>CAISO_New_Flow_Battery_5</v>
          </cell>
          <cell r="BL151" t="str">
            <v>-</v>
          </cell>
        </row>
        <row r="152">
          <cell r="BI152" t="str">
            <v>CAISO_New_Li_Battery</v>
          </cell>
          <cell r="BL152" t="str">
            <v>-</v>
          </cell>
        </row>
        <row r="153">
          <cell r="BI153" t="str">
            <v>CAISO_BTM_Li_Battery</v>
          </cell>
          <cell r="BL153" t="str">
            <v>-</v>
          </cell>
        </row>
        <row r="154">
          <cell r="BI154" t="str">
            <v>CAISO_New_Li_Battery_2</v>
          </cell>
          <cell r="BL154" t="str">
            <v>-</v>
          </cell>
        </row>
        <row r="155">
          <cell r="BI155" t="str">
            <v>CAISO_New_Li_Battery_3</v>
          </cell>
          <cell r="BL155" t="str">
            <v>-</v>
          </cell>
        </row>
        <row r="156">
          <cell r="BI156" t="str">
            <v>CAISO_New_Li_Battery_4</v>
          </cell>
          <cell r="BL156" t="str">
            <v>-</v>
          </cell>
        </row>
        <row r="157">
          <cell r="BI157" t="str">
            <v>CAISO_New_Li_Battery_5</v>
          </cell>
          <cell r="BL157" t="str">
            <v>-</v>
          </cell>
        </row>
        <row r="158">
          <cell r="BI158" t="str">
            <v>CAISO_New_Li_Battery_6</v>
          </cell>
          <cell r="BL158" t="str">
            <v>-</v>
          </cell>
        </row>
        <row r="159">
          <cell r="BL159" t="str">
            <v>-</v>
          </cell>
        </row>
        <row r="160">
          <cell r="BL160" t="str">
            <v>-</v>
          </cell>
        </row>
        <row r="161">
          <cell r="BL161" t="str">
            <v>-</v>
          </cell>
        </row>
        <row r="162">
          <cell r="BL162" t="str">
            <v>-</v>
          </cell>
        </row>
        <row r="163">
          <cell r="BL163" t="str">
            <v>-</v>
          </cell>
        </row>
        <row r="164">
          <cell r="BL164" t="str">
            <v>-</v>
          </cell>
        </row>
        <row r="165">
          <cell r="BL165" t="str">
            <v>-</v>
          </cell>
        </row>
        <row r="166">
          <cell r="BL166" t="str">
            <v>-</v>
          </cell>
        </row>
        <row r="167">
          <cell r="BL167" t="str">
            <v>-</v>
          </cell>
        </row>
        <row r="168">
          <cell r="BL168" t="str">
            <v>-</v>
          </cell>
        </row>
        <row r="169">
          <cell r="BL169" t="str">
            <v>-</v>
          </cell>
        </row>
        <row r="170">
          <cell r="BL170" t="str">
            <v>-</v>
          </cell>
        </row>
        <row r="171">
          <cell r="BL171" t="str">
            <v>-</v>
          </cell>
        </row>
        <row r="172">
          <cell r="BL172" t="str">
            <v>-</v>
          </cell>
        </row>
        <row r="173">
          <cell r="BL173" t="str">
            <v>-</v>
          </cell>
        </row>
        <row r="174">
          <cell r="BL174" t="str">
            <v>-</v>
          </cell>
        </row>
        <row r="175">
          <cell r="BL175" t="str">
            <v>-</v>
          </cell>
        </row>
        <row r="176">
          <cell r="BL176" t="str">
            <v>-</v>
          </cell>
        </row>
        <row r="177">
          <cell r="BL177" t="str">
            <v>-</v>
          </cell>
        </row>
        <row r="178">
          <cell r="BL178" t="str">
            <v>-</v>
          </cell>
        </row>
        <row r="179">
          <cell r="BL179" t="str">
            <v>-</v>
          </cell>
        </row>
        <row r="180">
          <cell r="BL180" t="str">
            <v>-</v>
          </cell>
        </row>
        <row r="181">
          <cell r="BL181" t="str">
            <v>-</v>
          </cell>
        </row>
        <row r="182">
          <cell r="BL182" t="str">
            <v>-</v>
          </cell>
        </row>
        <row r="183">
          <cell r="BL183" t="str">
            <v>-</v>
          </cell>
        </row>
        <row r="184">
          <cell r="BL184" t="str">
            <v>-</v>
          </cell>
        </row>
        <row r="185">
          <cell r="BL185" t="str">
            <v>-</v>
          </cell>
        </row>
        <row r="186">
          <cell r="BL186" t="str">
            <v>-</v>
          </cell>
        </row>
        <row r="187">
          <cell r="BL187" t="str">
            <v>-</v>
          </cell>
        </row>
        <row r="188">
          <cell r="BL188" t="str">
            <v>-</v>
          </cell>
        </row>
        <row r="189">
          <cell r="BL189" t="str">
            <v>-</v>
          </cell>
        </row>
        <row r="190">
          <cell r="BL190" t="str">
            <v>-</v>
          </cell>
        </row>
        <row r="191">
          <cell r="BL191" t="str">
            <v>-</v>
          </cell>
        </row>
        <row r="192">
          <cell r="BL192" t="str">
            <v>-</v>
          </cell>
        </row>
        <row r="193">
          <cell r="BL193" t="str">
            <v>-</v>
          </cell>
        </row>
        <row r="194">
          <cell r="BL194" t="str">
            <v>-</v>
          </cell>
        </row>
        <row r="195">
          <cell r="BL195" t="str">
            <v>-</v>
          </cell>
        </row>
        <row r="196">
          <cell r="BL196" t="str">
            <v>-</v>
          </cell>
        </row>
        <row r="197">
          <cell r="BL197" t="str">
            <v>-</v>
          </cell>
        </row>
        <row r="198">
          <cell r="BL198" t="str">
            <v>-</v>
          </cell>
        </row>
        <row r="199">
          <cell r="BL199" t="str">
            <v>-</v>
          </cell>
        </row>
        <row r="200">
          <cell r="BL200" t="str">
            <v>-</v>
          </cell>
        </row>
        <row r="201">
          <cell r="BL201" t="str">
            <v>-</v>
          </cell>
        </row>
        <row r="202">
          <cell r="BL202" t="str">
            <v>-</v>
          </cell>
        </row>
        <row r="203">
          <cell r="BL203" t="str">
            <v>-</v>
          </cell>
        </row>
        <row r="204">
          <cell r="BL204" t="str">
            <v>-</v>
          </cell>
        </row>
        <row r="205">
          <cell r="BL205" t="str">
            <v>-</v>
          </cell>
        </row>
        <row r="206">
          <cell r="BL206" t="str">
            <v>-</v>
          </cell>
        </row>
        <row r="207">
          <cell r="BL207" t="str">
            <v>-</v>
          </cell>
        </row>
        <row r="208">
          <cell r="BL208" t="str">
            <v>-</v>
          </cell>
        </row>
        <row r="209">
          <cell r="BL209" t="str">
            <v>-</v>
          </cell>
        </row>
        <row r="210">
          <cell r="BL210" t="str">
            <v>-</v>
          </cell>
        </row>
        <row r="211">
          <cell r="BL211" t="str">
            <v>-</v>
          </cell>
        </row>
        <row r="212">
          <cell r="BL212" t="str">
            <v>-</v>
          </cell>
        </row>
        <row r="213">
          <cell r="BL213" t="str">
            <v>-</v>
          </cell>
        </row>
        <row r="214">
          <cell r="BL214" t="str">
            <v>-</v>
          </cell>
        </row>
        <row r="215">
          <cell r="BL215" t="str">
            <v>-</v>
          </cell>
        </row>
        <row r="216">
          <cell r="BL216" t="str">
            <v>-</v>
          </cell>
        </row>
        <row r="217">
          <cell r="BL217" t="str">
            <v>-</v>
          </cell>
        </row>
        <row r="218">
          <cell r="BL218" t="str">
            <v>-</v>
          </cell>
        </row>
        <row r="219">
          <cell r="BL219" t="str">
            <v>-</v>
          </cell>
        </row>
        <row r="220">
          <cell r="BL220" t="str">
            <v>-</v>
          </cell>
        </row>
        <row r="221">
          <cell r="BL221" t="str">
            <v>-</v>
          </cell>
        </row>
        <row r="222">
          <cell r="BL222" t="str">
            <v>-</v>
          </cell>
        </row>
        <row r="223">
          <cell r="BL223" t="str">
            <v>-</v>
          </cell>
        </row>
        <row r="224">
          <cell r="BL224" t="str">
            <v>-</v>
          </cell>
        </row>
      </sheetData>
    </sheetDataSet>
  </externalBook>
</externalLink>
</file>

<file path=xl/persons/person.xml><?xml version="1.0" encoding="utf-8"?>
<personList xmlns="http://schemas.microsoft.com/office/spreadsheetml/2018/threadedcomments" xmlns:x="http://schemas.openxmlformats.org/spreadsheetml/2006/main">
  <person displayName="Xiaoxuan Hou" id="{B196F93B-48DF-4C60-8F84-803944A727D9}" userId="S::Xiaoxuan.Hou@ethree.com::30d35869-110a-4270-9a8a-011c5e1cda18" providerId="AD"/>
  <person displayName="Mengyao Yuan" id="{70593D50-B021-413E-ACCB-687920CB6BA3}" userId="S::mengyao.yuan@ethree.com::5609c9ed-83f8-4076-a42a-a3de2101f583" providerId="AD"/>
</personList>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1" dT="2020-05-19T17:23:05.89" personId="{70593D50-B021-413E-ACCB-687920CB6BA3}" id="{342B6FBE-17FA-42C0-ABBC-B7B6015AF4A2}">
    <text>use for RPS</text>
  </threadedComment>
  <threadedComment ref="C159" dT="2020-05-22T21:02:10.34" personId="{70593D50-B021-413E-ACCB-687920CB6BA3}" id="{7C3444A3-164D-4EE8-9AB9-DE74A4A8EDA6}">
    <text>excluded BTM storage (modeled on resource side).</text>
  </threadedComment>
  <threadedComment ref="C174" dT="2020-05-20T17:24:29.18" personId="{70593D50-B021-413E-ACCB-687920CB6BA3}" id="{6F0EA898-6203-4291-8C88-B8E4EDB0E7F7}">
    <text>Should be "+ TOU"?</text>
  </threadedComment>
  <threadedComment ref="C321" dT="2021-03-30T20:15:38.43" personId="{B196F93B-48DF-4C60-8F84-803944A727D9}" id="{500A3F3C-0D3E-45ED-8201-944F62A6D24C}">
    <text>From 2019 RSP</text>
  </threadedComment>
</ThreadedComment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x:/r/sites/CPUC_IDER/_layouts/15/Doc.aspx?sourcedoc=%7BB2764959-A6A4-4332-AFFD-A2C49EFAB7F6%7D&amp;file=RESOLVE%20Adjustments%20for%20without%20DER%20case.xlsx&amp;action=default&amp;mobileredirect=true" TargetMode="External"/><Relationship Id="rId1" Type="http://schemas.openxmlformats.org/officeDocument/2006/relationships/hyperlink" Target="..\..\..\..\:x:\r\sites\CPUC_IDER\_layouts\15\Doc.aspx?sourcedoc=%7bB2764959-A6A4-4332-AFFD-A2C49EFAB7F6%7d&amp;file=RESOLVE%20Adjustments%20for%20without%20DER%20case.xlsx&amp;action=default&amp;mobileredirect=true"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8E15D-7465-4C35-97AB-FCFA75AC95FC}">
  <sheetPr codeName="Sheet3"/>
  <dimension ref="A1:EI400"/>
  <sheetViews>
    <sheetView showGridLines="0" topLeftCell="A79" zoomScale="62" zoomScaleNormal="62" workbookViewId="0">
      <selection activeCell="E111" sqref="E111"/>
    </sheetView>
  </sheetViews>
  <sheetFormatPr defaultColWidth="9.109375" defaultRowHeight="14.4" outlineLevelCol="1" x14ac:dyDescent="0.3"/>
  <cols>
    <col min="1" max="1" width="4.44140625" style="2" customWidth="1"/>
    <col min="2" max="2" width="9" style="2" customWidth="1"/>
    <col min="3" max="3" width="61.88671875" style="2" customWidth="1"/>
    <col min="4" max="4" width="19.88671875" style="2" customWidth="1"/>
    <col min="5" max="5" width="12.88671875" style="2" customWidth="1"/>
    <col min="6" max="7" width="10.88671875" style="2" customWidth="1"/>
    <col min="8" max="8" width="9.88671875" style="2" customWidth="1"/>
    <col min="9" max="9" width="2.88671875" style="2" customWidth="1"/>
    <col min="10" max="12" width="3" style="2" customWidth="1"/>
    <col min="13" max="13" width="8.88671875" style="2" customWidth="1" outlineLevel="1"/>
    <col min="14" max="14" width="9.44140625" style="2" customWidth="1" outlineLevel="1"/>
    <col min="15" max="15" width="9.44140625" style="2" bestFit="1" customWidth="1"/>
    <col min="16" max="16" width="9.44140625" style="2" hidden="1" customWidth="1" outlineLevel="1"/>
    <col min="17" max="17" width="9.44140625" style="2" bestFit="1" customWidth="1" collapsed="1"/>
    <col min="18" max="18" width="9.44140625" style="2" hidden="1" customWidth="1" outlineLevel="1"/>
    <col min="19" max="19" width="9.44140625" style="2" bestFit="1" customWidth="1" collapsed="1"/>
    <col min="20" max="20" width="9.44140625" style="2" hidden="1" customWidth="1" outlineLevel="1"/>
    <col min="21" max="21" width="9.44140625" style="2" bestFit="1" customWidth="1" collapsed="1"/>
    <col min="22" max="22" width="9.44140625" style="2" hidden="1" customWidth="1" outlineLevel="1"/>
    <col min="23" max="23" width="9.44140625" style="2" bestFit="1" customWidth="1" collapsed="1"/>
    <col min="24" max="24" width="9.44140625" style="2" hidden="1" customWidth="1" outlineLevel="1"/>
    <col min="25" max="25" width="9.44140625" style="2" bestFit="1" customWidth="1" collapsed="1"/>
    <col min="26" max="26" width="9.44140625" style="2" bestFit="1" customWidth="1"/>
    <col min="27" max="38" width="9.44140625" style="2" customWidth="1" outlineLevel="1"/>
    <col min="39" max="40" width="9.44140625" style="2" bestFit="1" customWidth="1"/>
    <col min="41" max="44" width="9.44140625" style="2" hidden="1" customWidth="1" outlineLevel="1"/>
    <col min="45" max="45" width="9.44140625" style="2" bestFit="1" customWidth="1" collapsed="1"/>
    <col min="46" max="46" width="10.109375" style="2" customWidth="1"/>
    <col min="47" max="47" width="11.109375" style="2" customWidth="1"/>
    <col min="48" max="16384" width="9.109375" style="2"/>
  </cols>
  <sheetData>
    <row r="1" spans="1:62" ht="25.8" x14ac:dyDescent="0.5">
      <c r="A1" s="1" t="s">
        <v>0</v>
      </c>
    </row>
    <row r="2" spans="1:62" x14ac:dyDescent="0.3">
      <c r="A2" s="3"/>
      <c r="B2" s="3"/>
      <c r="C2" s="3"/>
      <c r="D2" s="4"/>
      <c r="E2" s="4"/>
      <c r="F2" s="4"/>
      <c r="G2" s="4"/>
      <c r="H2" s="4"/>
      <c r="I2" s="4"/>
      <c r="J2" s="4"/>
      <c r="K2" s="4"/>
      <c r="L2" s="4"/>
      <c r="M2" s="4"/>
      <c r="N2" s="4"/>
      <c r="O2" s="4"/>
      <c r="P2" s="4"/>
      <c r="Q2" s="4"/>
      <c r="R2" s="4"/>
      <c r="S2" s="4"/>
      <c r="T2" s="4"/>
      <c r="U2" s="4"/>
      <c r="V2" s="4"/>
      <c r="W2" s="4"/>
      <c r="X2" s="4"/>
      <c r="Y2" s="4"/>
      <c r="Z2" s="5"/>
      <c r="AA2" s="6"/>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row>
    <row r="3" spans="1:62" x14ac:dyDescent="0.3">
      <c r="A3" s="3"/>
      <c r="B3" s="3"/>
      <c r="C3" s="3"/>
      <c r="D3" s="4"/>
      <c r="E3" s="4"/>
      <c r="F3" s="4"/>
      <c r="G3" s="4"/>
      <c r="H3" s="4"/>
      <c r="I3" s="4"/>
      <c r="J3" s="4"/>
      <c r="K3" s="4"/>
      <c r="L3" s="4"/>
      <c r="M3" s="4"/>
      <c r="N3" s="4"/>
      <c r="O3" s="4"/>
      <c r="P3" s="4"/>
      <c r="Q3" s="4"/>
      <c r="R3" s="4"/>
      <c r="S3" s="4"/>
      <c r="T3" s="4"/>
      <c r="U3" s="4"/>
      <c r="V3" s="4"/>
      <c r="W3" s="4"/>
      <c r="X3" s="4"/>
      <c r="Y3" s="4"/>
      <c r="Z3" s="5"/>
      <c r="AA3" s="6"/>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row>
    <row r="4" spans="1:62" x14ac:dyDescent="0.3">
      <c r="A4" s="3"/>
      <c r="C4" s="7" t="s">
        <v>1</v>
      </c>
      <c r="D4" s="8">
        <v>7.2400000000000006E-2</v>
      </c>
      <c r="E4" s="9"/>
      <c r="F4" s="4"/>
      <c r="G4" s="4"/>
      <c r="H4" s="4"/>
      <c r="I4" s="4"/>
      <c r="J4" s="4"/>
      <c r="K4" s="4"/>
      <c r="L4" s="4"/>
      <c r="M4" s="4"/>
      <c r="N4" s="4"/>
      <c r="O4" s="4"/>
      <c r="P4" s="4"/>
      <c r="Q4" s="4"/>
      <c r="R4" s="4"/>
      <c r="S4" s="4"/>
      <c r="T4" s="4"/>
      <c r="U4" s="4"/>
      <c r="V4" s="4"/>
      <c r="W4" s="4"/>
      <c r="X4" s="4"/>
      <c r="Y4" s="4"/>
      <c r="Z4" s="5"/>
      <c r="AA4" s="6"/>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row>
    <row r="5" spans="1:62" x14ac:dyDescent="0.3">
      <c r="A5" s="3"/>
      <c r="B5" s="3"/>
      <c r="C5" s="10" t="s">
        <v>2</v>
      </c>
      <c r="D5" s="11">
        <v>0.82</v>
      </c>
      <c r="E5" s="4"/>
      <c r="F5" s="4"/>
      <c r="G5" s="4"/>
      <c r="H5" s="4"/>
      <c r="I5" s="4"/>
      <c r="J5" s="4"/>
      <c r="K5" s="4"/>
      <c r="L5" s="4"/>
      <c r="M5" s="4"/>
      <c r="N5" s="4"/>
      <c r="O5" s="4"/>
      <c r="P5" s="4"/>
      <c r="Q5" s="4"/>
      <c r="R5" s="4"/>
      <c r="S5" s="4"/>
      <c r="T5" s="4"/>
      <c r="U5" s="4"/>
      <c r="V5" s="4"/>
      <c r="W5" s="4"/>
      <c r="X5" s="4"/>
      <c r="Y5" s="4"/>
      <c r="Z5" s="5"/>
      <c r="AA5" s="6"/>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x14ac:dyDescent="0.3">
      <c r="A6" s="3"/>
      <c r="B6" s="3"/>
      <c r="C6" s="3"/>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row>
    <row r="7" spans="1:62" s="12" customFormat="1" x14ac:dyDescent="0.3">
      <c r="B7" s="12" t="s">
        <v>3</v>
      </c>
      <c r="D7" s="13" t="s">
        <v>4</v>
      </c>
      <c r="I7" s="14"/>
      <c r="J7" s="14"/>
      <c r="K7" s="14"/>
      <c r="L7" s="14"/>
      <c r="M7" s="15"/>
    </row>
    <row r="8" spans="1:62" x14ac:dyDescent="0.3">
      <c r="A8" s="4"/>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row>
    <row r="9" spans="1:62" x14ac:dyDescent="0.3">
      <c r="A9" s="4"/>
      <c r="B9" s="4"/>
      <c r="C9" s="16" t="s">
        <v>5</v>
      </c>
      <c r="D9" s="17"/>
      <c r="E9" s="17"/>
      <c r="F9" s="17" t="s">
        <v>6</v>
      </c>
      <c r="G9" s="17" t="s">
        <v>7</v>
      </c>
      <c r="H9" s="17" t="s">
        <v>8</v>
      </c>
      <c r="I9" s="18"/>
      <c r="J9" s="18"/>
      <c r="K9" s="18"/>
      <c r="L9" s="18"/>
      <c r="M9" s="17">
        <v>2018</v>
      </c>
      <c r="N9" s="17">
        <f t="shared" ref="N9:AS9" si="0">M9+1</f>
        <v>2019</v>
      </c>
      <c r="O9" s="17">
        <f t="shared" si="0"/>
        <v>2020</v>
      </c>
      <c r="P9" s="17">
        <f t="shared" si="0"/>
        <v>2021</v>
      </c>
      <c r="Q9" s="17">
        <f t="shared" si="0"/>
        <v>2022</v>
      </c>
      <c r="R9" s="17">
        <f t="shared" si="0"/>
        <v>2023</v>
      </c>
      <c r="S9" s="17">
        <f t="shared" si="0"/>
        <v>2024</v>
      </c>
      <c r="T9" s="17">
        <f t="shared" si="0"/>
        <v>2025</v>
      </c>
      <c r="U9" s="17">
        <f t="shared" si="0"/>
        <v>2026</v>
      </c>
      <c r="V9" s="17">
        <f t="shared" si="0"/>
        <v>2027</v>
      </c>
      <c r="W9" s="17">
        <f t="shared" si="0"/>
        <v>2028</v>
      </c>
      <c r="X9" s="17">
        <f t="shared" si="0"/>
        <v>2029</v>
      </c>
      <c r="Y9" s="17">
        <f t="shared" si="0"/>
        <v>2030</v>
      </c>
      <c r="Z9" s="17">
        <f t="shared" si="0"/>
        <v>2031</v>
      </c>
      <c r="AA9" s="17">
        <f t="shared" si="0"/>
        <v>2032</v>
      </c>
      <c r="AB9" s="17">
        <f t="shared" si="0"/>
        <v>2033</v>
      </c>
      <c r="AC9" s="17">
        <f t="shared" si="0"/>
        <v>2034</v>
      </c>
      <c r="AD9" s="17">
        <f t="shared" si="0"/>
        <v>2035</v>
      </c>
      <c r="AE9" s="17">
        <f t="shared" si="0"/>
        <v>2036</v>
      </c>
      <c r="AF9" s="17">
        <f t="shared" si="0"/>
        <v>2037</v>
      </c>
      <c r="AG9" s="17">
        <f t="shared" si="0"/>
        <v>2038</v>
      </c>
      <c r="AH9" s="17">
        <f t="shared" si="0"/>
        <v>2039</v>
      </c>
      <c r="AI9" s="17">
        <f t="shared" si="0"/>
        <v>2040</v>
      </c>
      <c r="AJ9" s="17">
        <f t="shared" si="0"/>
        <v>2041</v>
      </c>
      <c r="AK9" s="17">
        <f t="shared" si="0"/>
        <v>2042</v>
      </c>
      <c r="AL9" s="17">
        <f t="shared" si="0"/>
        <v>2043</v>
      </c>
      <c r="AM9" s="17">
        <f t="shared" si="0"/>
        <v>2044</v>
      </c>
      <c r="AN9" s="17">
        <f t="shared" si="0"/>
        <v>2045</v>
      </c>
      <c r="AO9" s="17">
        <f t="shared" si="0"/>
        <v>2046</v>
      </c>
      <c r="AP9" s="17">
        <f t="shared" si="0"/>
        <v>2047</v>
      </c>
      <c r="AQ9" s="17">
        <f t="shared" si="0"/>
        <v>2048</v>
      </c>
      <c r="AR9" s="17">
        <f t="shared" si="0"/>
        <v>2049</v>
      </c>
      <c r="AS9" s="17">
        <f t="shared" si="0"/>
        <v>2050</v>
      </c>
      <c r="AT9" s="4"/>
      <c r="AU9" s="4"/>
      <c r="AV9" s="4"/>
      <c r="AW9" s="4"/>
      <c r="AX9" s="4"/>
      <c r="AY9" s="4"/>
      <c r="AZ9" s="4"/>
      <c r="BA9" s="4"/>
      <c r="BB9" s="4"/>
      <c r="BC9" s="4"/>
      <c r="BD9" s="4"/>
      <c r="BE9" s="4"/>
      <c r="BF9" s="4"/>
      <c r="BG9" s="4"/>
      <c r="BH9" s="4"/>
      <c r="BI9" s="4"/>
      <c r="BJ9" s="4"/>
    </row>
    <row r="10" spans="1:62" s="25" customFormat="1" x14ac:dyDescent="0.3">
      <c r="A10" s="19"/>
      <c r="B10" s="19"/>
      <c r="C10" s="20" t="s">
        <v>9</v>
      </c>
      <c r="D10" s="19" t="s">
        <v>10</v>
      </c>
      <c r="E10" s="19"/>
      <c r="F10" s="4"/>
      <c r="G10" s="4"/>
      <c r="H10" s="4"/>
      <c r="I10" s="4"/>
      <c r="J10" s="4"/>
      <c r="K10" s="4"/>
      <c r="L10" s="4"/>
      <c r="M10" s="21">
        <v>0</v>
      </c>
      <c r="N10" s="22">
        <v>233355.36318930867</v>
      </c>
      <c r="O10" s="22">
        <v>233843.53400587782</v>
      </c>
      <c r="P10" s="22">
        <v>235185.07196707721</v>
      </c>
      <c r="Q10" s="22">
        <v>236868.79353460527</v>
      </c>
      <c r="R10" s="22">
        <v>239182.93569169033</v>
      </c>
      <c r="S10" s="22">
        <v>241347.21140195767</v>
      </c>
      <c r="T10" s="22">
        <v>243469.32271506058</v>
      </c>
      <c r="U10" s="22">
        <v>245529.45680817901</v>
      </c>
      <c r="V10" s="22">
        <v>247495.01433333958</v>
      </c>
      <c r="W10" s="22">
        <v>249511.36510972565</v>
      </c>
      <c r="X10" s="22">
        <v>251403.1262167166</v>
      </c>
      <c r="Y10" s="22">
        <v>253282.38231953554</v>
      </c>
      <c r="Z10" s="23">
        <f>Y10+($AN10-$Y10)/($AN$9-$Y$9)</f>
        <v>254644.36047826157</v>
      </c>
      <c r="AA10" s="23">
        <f t="shared" ref="AA10:AM10" si="1">Z10+($AN10-$Y10)/($AN$9-$Y$9)</f>
        <v>256006.33863698761</v>
      </c>
      <c r="AB10" s="23">
        <f t="shared" si="1"/>
        <v>257368.31679571365</v>
      </c>
      <c r="AC10" s="23">
        <f t="shared" si="1"/>
        <v>258730.29495443968</v>
      </c>
      <c r="AD10" s="23">
        <f t="shared" si="1"/>
        <v>260092.27311316572</v>
      </c>
      <c r="AE10" s="23">
        <f t="shared" si="1"/>
        <v>261454.25127189176</v>
      </c>
      <c r="AF10" s="23">
        <f t="shared" si="1"/>
        <v>262816.22943061776</v>
      </c>
      <c r="AG10" s="23">
        <f t="shared" si="1"/>
        <v>264178.20758934377</v>
      </c>
      <c r="AH10" s="23">
        <f t="shared" si="1"/>
        <v>265540.18574806978</v>
      </c>
      <c r="AI10" s="23">
        <f t="shared" si="1"/>
        <v>266902.16390679579</v>
      </c>
      <c r="AJ10" s="23">
        <f t="shared" si="1"/>
        <v>268264.1420655218</v>
      </c>
      <c r="AK10" s="23">
        <f t="shared" si="1"/>
        <v>269626.1202242478</v>
      </c>
      <c r="AL10" s="23">
        <f t="shared" si="1"/>
        <v>270988.09838297381</v>
      </c>
      <c r="AM10" s="23">
        <f t="shared" si="1"/>
        <v>272350.07654169982</v>
      </c>
      <c r="AN10" s="24">
        <f t="shared" ref="AN10:AS10" si="2">AN$11</f>
        <v>273712.054700426</v>
      </c>
      <c r="AO10" s="24">
        <f t="shared" si="2"/>
        <v>275253.60538971203</v>
      </c>
      <c r="AP10" s="24">
        <f t="shared" si="2"/>
        <v>276814.0395436876</v>
      </c>
      <c r="AQ10" s="24">
        <f t="shared" si="2"/>
        <v>278391.61708275729</v>
      </c>
      <c r="AR10" s="24">
        <f t="shared" si="2"/>
        <v>279982.54000257608</v>
      </c>
      <c r="AS10" s="24">
        <f t="shared" si="2"/>
        <v>281579.22827337129</v>
      </c>
      <c r="AT10" s="19"/>
      <c r="AU10" s="19"/>
      <c r="AV10" s="19"/>
      <c r="AW10" s="19"/>
      <c r="AX10" s="19"/>
      <c r="AY10" s="19"/>
      <c r="AZ10" s="19"/>
      <c r="BA10" s="19"/>
      <c r="BB10" s="19"/>
      <c r="BC10" s="19"/>
      <c r="BD10" s="19"/>
      <c r="BE10" s="19"/>
      <c r="BF10" s="19"/>
      <c r="BG10" s="19"/>
      <c r="BH10" s="19"/>
      <c r="BI10" s="19"/>
      <c r="BJ10" s="19"/>
    </row>
    <row r="11" spans="1:62" s="25" customFormat="1" x14ac:dyDescent="0.3">
      <c r="A11" s="19"/>
      <c r="B11" s="19"/>
      <c r="C11" s="20" t="s">
        <v>11</v>
      </c>
      <c r="D11" s="19" t="s">
        <v>10</v>
      </c>
      <c r="E11" s="19"/>
      <c r="F11" s="26"/>
      <c r="G11" s="26"/>
      <c r="H11" s="26"/>
      <c r="I11" s="19"/>
      <c r="J11" s="4"/>
      <c r="K11" s="27"/>
      <c r="L11" s="28"/>
      <c r="M11" s="29">
        <f t="shared" ref="M11:Y11" si="3">M10</f>
        <v>0</v>
      </c>
      <c r="N11" s="29">
        <f t="shared" si="3"/>
        <v>233355.36318930867</v>
      </c>
      <c r="O11" s="29">
        <f t="shared" si="3"/>
        <v>233843.53400587782</v>
      </c>
      <c r="P11" s="29">
        <f t="shared" si="3"/>
        <v>235185.07196707721</v>
      </c>
      <c r="Q11" s="29">
        <f t="shared" si="3"/>
        <v>236868.79353460527</v>
      </c>
      <c r="R11" s="29">
        <f t="shared" si="3"/>
        <v>239182.93569169033</v>
      </c>
      <c r="S11" s="29">
        <f t="shared" si="3"/>
        <v>241347.21140195767</v>
      </c>
      <c r="T11" s="29">
        <f t="shared" si="3"/>
        <v>243469.32271506058</v>
      </c>
      <c r="U11" s="29">
        <f t="shared" si="3"/>
        <v>245529.45680817901</v>
      </c>
      <c r="V11" s="29">
        <f t="shared" si="3"/>
        <v>247495.01433333958</v>
      </c>
      <c r="W11" s="29">
        <f t="shared" si="3"/>
        <v>249511.36510972565</v>
      </c>
      <c r="X11" s="29">
        <f t="shared" si="3"/>
        <v>251403.1262167166</v>
      </c>
      <c r="Y11" s="29">
        <f t="shared" si="3"/>
        <v>253282.38231953554</v>
      </c>
      <c r="Z11" s="23">
        <f t="shared" ref="Z11:AS11" si="4">$Y11+(Z98-$Y98)+(Z93-$Y93)</f>
        <v>253815.92467661868</v>
      </c>
      <c r="AA11" s="23">
        <f t="shared" si="4"/>
        <v>254643.52154223764</v>
      </c>
      <c r="AB11" s="23">
        <f t="shared" si="4"/>
        <v>255713.2022995264</v>
      </c>
      <c r="AC11" s="23">
        <f t="shared" si="4"/>
        <v>256947.5099247687</v>
      </c>
      <c r="AD11" s="23">
        <f t="shared" si="4"/>
        <v>258334.6540683776</v>
      </c>
      <c r="AE11" s="23">
        <f t="shared" si="4"/>
        <v>259765.62988280924</v>
      </c>
      <c r="AF11" s="23">
        <f t="shared" si="4"/>
        <v>261308.85473021952</v>
      </c>
      <c r="AG11" s="23">
        <f t="shared" si="4"/>
        <v>262949.11547989899</v>
      </c>
      <c r="AH11" s="23">
        <f t="shared" si="4"/>
        <v>264660.34697342437</v>
      </c>
      <c r="AI11" s="23">
        <f t="shared" si="4"/>
        <v>266427.74376303953</v>
      </c>
      <c r="AJ11" s="23">
        <f t="shared" si="4"/>
        <v>267809.94911474362</v>
      </c>
      <c r="AK11" s="23">
        <f t="shared" si="4"/>
        <v>269235.33560700674</v>
      </c>
      <c r="AL11" s="23">
        <f t="shared" si="4"/>
        <v>270697.67637075175</v>
      </c>
      <c r="AM11" s="23">
        <f t="shared" si="4"/>
        <v>272191.75233116216</v>
      </c>
      <c r="AN11" s="23">
        <f t="shared" si="4"/>
        <v>273712.054700426</v>
      </c>
      <c r="AO11" s="23">
        <f t="shared" si="4"/>
        <v>275253.60538971203</v>
      </c>
      <c r="AP11" s="23">
        <f t="shared" si="4"/>
        <v>276814.0395436876</v>
      </c>
      <c r="AQ11" s="23">
        <f t="shared" si="4"/>
        <v>278391.61708275729</v>
      </c>
      <c r="AR11" s="23">
        <f t="shared" si="4"/>
        <v>279982.54000257608</v>
      </c>
      <c r="AS11" s="23">
        <f t="shared" si="4"/>
        <v>281579.22827337129</v>
      </c>
      <c r="AT11" s="19"/>
      <c r="AU11" s="19"/>
      <c r="AV11" s="19"/>
      <c r="AW11" s="19"/>
      <c r="AX11" s="19"/>
      <c r="AY11" s="19"/>
      <c r="AZ11" s="19"/>
      <c r="BA11" s="19"/>
      <c r="BB11" s="19"/>
      <c r="BC11" s="19"/>
      <c r="BD11" s="19"/>
      <c r="BE11" s="19"/>
      <c r="BF11" s="19"/>
      <c r="BG11" s="19"/>
      <c r="BH11" s="19"/>
      <c r="BI11" s="19"/>
      <c r="BJ11" s="19"/>
    </row>
    <row r="12" spans="1:62" x14ac:dyDescent="0.3">
      <c r="A12" s="4"/>
      <c r="B12" s="4"/>
      <c r="C12" s="3" t="s">
        <v>12</v>
      </c>
      <c r="D12" s="30" t="s">
        <v>10</v>
      </c>
      <c r="E12" s="30" t="str">
        <f>IF(D12="Statewide","converted to CAISO","")</f>
        <v/>
      </c>
      <c r="F12" s="4"/>
      <c r="G12" s="4"/>
      <c r="H12" s="4"/>
      <c r="I12" s="4"/>
      <c r="J12" s="31"/>
      <c r="K12" s="31"/>
      <c r="L12" s="31"/>
      <c r="M12" s="30">
        <v>0</v>
      </c>
      <c r="N12" s="30">
        <v>233355.36318930867</v>
      </c>
      <c r="O12" s="30">
        <v>233843.53400587782</v>
      </c>
      <c r="P12" s="30">
        <v>235185.07196707721</v>
      </c>
      <c r="Q12" s="30">
        <v>236868.79353460527</v>
      </c>
      <c r="R12" s="30">
        <v>239182.93569169033</v>
      </c>
      <c r="S12" s="30">
        <v>241347.21140195767</v>
      </c>
      <c r="T12" s="30">
        <v>243469.32271506058</v>
      </c>
      <c r="U12" s="30">
        <v>245529.45680817901</v>
      </c>
      <c r="V12" s="30">
        <v>247495.01433333958</v>
      </c>
      <c r="W12" s="30">
        <v>249511.36510972565</v>
      </c>
      <c r="X12" s="30">
        <v>251403.1262167166</v>
      </c>
      <c r="Y12" s="30">
        <v>253282.38231953554</v>
      </c>
      <c r="Z12" s="30">
        <v>254644.36047826157</v>
      </c>
      <c r="AA12" s="30">
        <v>256006.33863698761</v>
      </c>
      <c r="AB12" s="30">
        <v>257368.31679571365</v>
      </c>
      <c r="AC12" s="30">
        <v>258730.29495443968</v>
      </c>
      <c r="AD12" s="30">
        <v>260092.27311316572</v>
      </c>
      <c r="AE12" s="30">
        <v>261454.25127189176</v>
      </c>
      <c r="AF12" s="30">
        <v>262816.22943061776</v>
      </c>
      <c r="AG12" s="30">
        <v>264178.20758934377</v>
      </c>
      <c r="AH12" s="30">
        <v>265540.18574806978</v>
      </c>
      <c r="AI12" s="30">
        <v>266902.16390679579</v>
      </c>
      <c r="AJ12" s="30">
        <v>268264.1420655218</v>
      </c>
      <c r="AK12" s="30">
        <v>269626.1202242478</v>
      </c>
      <c r="AL12" s="30">
        <v>270988.09838297381</v>
      </c>
      <c r="AM12" s="30">
        <v>272350.07654169982</v>
      </c>
      <c r="AN12" s="30">
        <v>273712.054700426</v>
      </c>
      <c r="AO12" s="30">
        <v>275253.60538971203</v>
      </c>
      <c r="AP12" s="30">
        <v>276814.0395436876</v>
      </c>
      <c r="AQ12" s="30">
        <v>278391.61708275729</v>
      </c>
      <c r="AR12" s="30">
        <v>279982.54000257608</v>
      </c>
      <c r="AS12" s="30">
        <v>281579.22827337129</v>
      </c>
      <c r="AT12" s="4"/>
      <c r="AU12" s="4"/>
      <c r="AV12" s="4"/>
      <c r="AW12" s="4"/>
      <c r="AX12" s="4"/>
      <c r="AY12" s="4"/>
      <c r="AZ12" s="4"/>
      <c r="BA12" s="4"/>
      <c r="BB12" s="4"/>
      <c r="BC12" s="4"/>
      <c r="BD12" s="4"/>
      <c r="BE12" s="4"/>
      <c r="BF12" s="4"/>
      <c r="BG12" s="4"/>
      <c r="BH12" s="4"/>
      <c r="BI12" s="4"/>
      <c r="BJ12" s="4"/>
    </row>
    <row r="13" spans="1:62" x14ac:dyDescent="0.3">
      <c r="A13" s="4"/>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row>
    <row r="14" spans="1:62" x14ac:dyDescent="0.3">
      <c r="A14" s="4"/>
      <c r="B14" s="4"/>
      <c r="C14" s="16" t="s">
        <v>13</v>
      </c>
      <c r="D14" s="17"/>
      <c r="E14" s="17"/>
      <c r="F14" s="17" t="s">
        <v>6</v>
      </c>
      <c r="G14" s="17" t="s">
        <v>7</v>
      </c>
      <c r="H14" s="17" t="s">
        <v>8</v>
      </c>
      <c r="I14" s="18"/>
      <c r="J14" s="18"/>
      <c r="K14" s="18"/>
      <c r="L14" s="18"/>
      <c r="M14" s="17">
        <f>$M$9</f>
        <v>2018</v>
      </c>
      <c r="N14" s="17">
        <f t="shared" ref="N14:AS14" si="5">M14+1</f>
        <v>2019</v>
      </c>
      <c r="O14" s="17">
        <f t="shared" si="5"/>
        <v>2020</v>
      </c>
      <c r="P14" s="17">
        <f t="shared" si="5"/>
        <v>2021</v>
      </c>
      <c r="Q14" s="17">
        <f t="shared" si="5"/>
        <v>2022</v>
      </c>
      <c r="R14" s="17">
        <f t="shared" si="5"/>
        <v>2023</v>
      </c>
      <c r="S14" s="17">
        <f t="shared" si="5"/>
        <v>2024</v>
      </c>
      <c r="T14" s="17">
        <f t="shared" si="5"/>
        <v>2025</v>
      </c>
      <c r="U14" s="17">
        <f t="shared" si="5"/>
        <v>2026</v>
      </c>
      <c r="V14" s="17">
        <f t="shared" si="5"/>
        <v>2027</v>
      </c>
      <c r="W14" s="17">
        <f t="shared" si="5"/>
        <v>2028</v>
      </c>
      <c r="X14" s="17">
        <f t="shared" si="5"/>
        <v>2029</v>
      </c>
      <c r="Y14" s="17">
        <f t="shared" si="5"/>
        <v>2030</v>
      </c>
      <c r="Z14" s="17">
        <f t="shared" si="5"/>
        <v>2031</v>
      </c>
      <c r="AA14" s="17">
        <f t="shared" si="5"/>
        <v>2032</v>
      </c>
      <c r="AB14" s="17">
        <f t="shared" si="5"/>
        <v>2033</v>
      </c>
      <c r="AC14" s="17">
        <f t="shared" si="5"/>
        <v>2034</v>
      </c>
      <c r="AD14" s="17">
        <f t="shared" si="5"/>
        <v>2035</v>
      </c>
      <c r="AE14" s="17">
        <f t="shared" si="5"/>
        <v>2036</v>
      </c>
      <c r="AF14" s="17">
        <f t="shared" si="5"/>
        <v>2037</v>
      </c>
      <c r="AG14" s="17">
        <f t="shared" si="5"/>
        <v>2038</v>
      </c>
      <c r="AH14" s="17">
        <f t="shared" si="5"/>
        <v>2039</v>
      </c>
      <c r="AI14" s="17">
        <f t="shared" si="5"/>
        <v>2040</v>
      </c>
      <c r="AJ14" s="17">
        <f t="shared" si="5"/>
        <v>2041</v>
      </c>
      <c r="AK14" s="17">
        <f t="shared" si="5"/>
        <v>2042</v>
      </c>
      <c r="AL14" s="17">
        <f t="shared" si="5"/>
        <v>2043</v>
      </c>
      <c r="AM14" s="17">
        <f t="shared" si="5"/>
        <v>2044</v>
      </c>
      <c r="AN14" s="17">
        <f t="shared" si="5"/>
        <v>2045</v>
      </c>
      <c r="AO14" s="17">
        <f t="shared" si="5"/>
        <v>2046</v>
      </c>
      <c r="AP14" s="17">
        <f t="shared" si="5"/>
        <v>2047</v>
      </c>
      <c r="AQ14" s="17">
        <f t="shared" si="5"/>
        <v>2048</v>
      </c>
      <c r="AR14" s="17">
        <f t="shared" si="5"/>
        <v>2049</v>
      </c>
      <c r="AS14" s="17">
        <f t="shared" si="5"/>
        <v>2050</v>
      </c>
      <c r="AT14" s="4"/>
      <c r="AU14" s="4"/>
      <c r="AV14" s="4"/>
      <c r="AW14" s="4"/>
      <c r="AX14" s="4"/>
      <c r="AY14" s="4"/>
      <c r="AZ14" s="4"/>
      <c r="BA14" s="4"/>
      <c r="BB14" s="4"/>
      <c r="BC14" s="4"/>
      <c r="BD14" s="4"/>
      <c r="BE14" s="4"/>
      <c r="BF14" s="4"/>
      <c r="BG14" s="4"/>
      <c r="BH14" s="4"/>
      <c r="BI14" s="4"/>
      <c r="BJ14" s="4"/>
    </row>
    <row r="15" spans="1:62" s="4" customFormat="1" ht="13.8" x14ac:dyDescent="0.3"/>
    <row r="16" spans="1:62" s="4" customFormat="1" ht="13.8" x14ac:dyDescent="0.3">
      <c r="C16" s="32" t="s">
        <v>14</v>
      </c>
    </row>
    <row r="17" spans="1:62" x14ac:dyDescent="0.3">
      <c r="A17" s="4"/>
      <c r="B17" s="33"/>
      <c r="C17" s="20" t="s">
        <v>9</v>
      </c>
      <c r="D17" s="4" t="s">
        <v>10</v>
      </c>
      <c r="E17" s="4"/>
      <c r="F17" s="4"/>
      <c r="G17" s="4"/>
      <c r="H17"/>
      <c r="I17" s="4"/>
      <c r="J17" s="4"/>
      <c r="K17" s="31"/>
      <c r="L17" s="31"/>
      <c r="M17" s="21">
        <v>0</v>
      </c>
      <c r="N17" s="21">
        <v>2695.05528223703</v>
      </c>
      <c r="O17" s="21">
        <v>3745.2493272649876</v>
      </c>
      <c r="P17" s="21">
        <v>4888.5717778109156</v>
      </c>
      <c r="Q17" s="21">
        <v>6064.0089518556206</v>
      </c>
      <c r="R17" s="21">
        <v>7253.2856718883222</v>
      </c>
      <c r="S17" s="21">
        <v>8270.2219869201526</v>
      </c>
      <c r="T17" s="21">
        <v>9177.705290734224</v>
      </c>
      <c r="U17" s="21">
        <v>9875.5034216544063</v>
      </c>
      <c r="V17" s="21">
        <v>10493.960300765444</v>
      </c>
      <c r="W17" s="21">
        <v>11114.100364103866</v>
      </c>
      <c r="X17" s="21">
        <v>11754.554010581218</v>
      </c>
      <c r="Y17" s="21">
        <v>12432.609548669241</v>
      </c>
      <c r="Z17" s="23">
        <f>Y17+($AN17-$Y17)/($AN$14-$Y$14)</f>
        <v>13636.080632504618</v>
      </c>
      <c r="AA17" s="23">
        <f t="shared" ref="AA17:AM17" si="6">Z17+($AN17-$Y17)/($AN$14-$Y$14)</f>
        <v>14839.551716339995</v>
      </c>
      <c r="AB17" s="23">
        <f t="shared" si="6"/>
        <v>16043.022800175371</v>
      </c>
      <c r="AC17" s="23">
        <f t="shared" si="6"/>
        <v>17246.49388401075</v>
      </c>
      <c r="AD17" s="23">
        <f t="shared" si="6"/>
        <v>18449.964967846128</v>
      </c>
      <c r="AE17" s="23">
        <f t="shared" si="6"/>
        <v>19653.436051681507</v>
      </c>
      <c r="AF17" s="23">
        <f t="shared" si="6"/>
        <v>20856.907135516885</v>
      </c>
      <c r="AG17" s="23">
        <f t="shared" si="6"/>
        <v>22060.378219352264</v>
      </c>
      <c r="AH17" s="23">
        <f t="shared" si="6"/>
        <v>23263.849303187642</v>
      </c>
      <c r="AI17" s="23">
        <f t="shared" si="6"/>
        <v>24467.320387023021</v>
      </c>
      <c r="AJ17" s="23">
        <f t="shared" si="6"/>
        <v>25670.791470858399</v>
      </c>
      <c r="AK17" s="23">
        <f t="shared" si="6"/>
        <v>26874.262554693778</v>
      </c>
      <c r="AL17" s="23">
        <f t="shared" si="6"/>
        <v>28077.733638529156</v>
      </c>
      <c r="AM17" s="23">
        <f t="shared" si="6"/>
        <v>29281.204722364535</v>
      </c>
      <c r="AN17" s="24">
        <f t="shared" ref="AN17:AS17" si="7">AN$18</f>
        <v>30484.675806199899</v>
      </c>
      <c r="AO17" s="24">
        <f t="shared" si="7"/>
        <v>31173.667546799901</v>
      </c>
      <c r="AP17" s="24">
        <f t="shared" si="7"/>
        <v>31775.468515199998</v>
      </c>
      <c r="AQ17" s="24">
        <f t="shared" si="7"/>
        <v>32297.357047799898</v>
      </c>
      <c r="AR17" s="24">
        <f t="shared" si="7"/>
        <v>32743.3286191999</v>
      </c>
      <c r="AS17" s="24">
        <f t="shared" si="7"/>
        <v>33112.911130799897</v>
      </c>
      <c r="AT17" s="4"/>
      <c r="AU17" s="4"/>
      <c r="AV17" s="4"/>
      <c r="AW17" s="4"/>
      <c r="AX17" s="4"/>
      <c r="AY17" s="4"/>
      <c r="AZ17" s="4"/>
      <c r="BA17" s="4"/>
      <c r="BB17" s="4"/>
      <c r="BC17" s="4"/>
      <c r="BD17" s="4"/>
      <c r="BE17" s="4"/>
      <c r="BF17" s="4"/>
      <c r="BG17" s="4"/>
      <c r="BH17" s="4"/>
      <c r="BI17" s="4"/>
      <c r="BJ17" s="4"/>
    </row>
    <row r="18" spans="1:62" x14ac:dyDescent="0.3">
      <c r="A18" s="33"/>
      <c r="B18" s="33"/>
      <c r="C18" s="20" t="s">
        <v>15</v>
      </c>
      <c r="D18" s="4" t="s">
        <v>10</v>
      </c>
      <c r="E18" s="4"/>
      <c r="F18" s="34"/>
      <c r="G18" s="34"/>
      <c r="H18" s="34"/>
      <c r="I18" s="4"/>
      <c r="J18" s="4"/>
      <c r="K18" s="31"/>
      <c r="L18" s="31"/>
      <c r="M18" s="22">
        <v>577.99667991799902</v>
      </c>
      <c r="N18" s="22">
        <v>883.517435339999</v>
      </c>
      <c r="O18" s="22">
        <v>1109.6840855</v>
      </c>
      <c r="P18" s="22">
        <v>1461.30633553999</v>
      </c>
      <c r="Q18" s="22">
        <v>1946.3607428399901</v>
      </c>
      <c r="R18" s="22">
        <v>2601.8948836199902</v>
      </c>
      <c r="S18" s="22">
        <v>3502.6177024599901</v>
      </c>
      <c r="T18" s="22">
        <v>4527.0431579799997</v>
      </c>
      <c r="U18" s="22">
        <v>5861.8795692199901</v>
      </c>
      <c r="V18" s="22">
        <v>7103.5046337799904</v>
      </c>
      <c r="W18" s="22">
        <v>8304.1635011999897</v>
      </c>
      <c r="X18" s="22">
        <v>9600.9239651999997</v>
      </c>
      <c r="Y18" s="22">
        <v>11098.515819799901</v>
      </c>
      <c r="Z18" s="22">
        <v>12673.018114799999</v>
      </c>
      <c r="AA18" s="22">
        <v>14368.784822399901</v>
      </c>
      <c r="AB18" s="22">
        <v>16099.0238298</v>
      </c>
      <c r="AC18" s="22">
        <v>17758.611546999899</v>
      </c>
      <c r="AD18" s="22">
        <v>19324.794794399899</v>
      </c>
      <c r="AE18" s="22">
        <v>20769.493918399901</v>
      </c>
      <c r="AF18" s="22">
        <v>22124.9585596</v>
      </c>
      <c r="AG18" s="22">
        <v>23388.434329799999</v>
      </c>
      <c r="AH18" s="22">
        <v>24552.205922799902</v>
      </c>
      <c r="AI18" s="22">
        <v>25624.865068999901</v>
      </c>
      <c r="AJ18" s="22">
        <v>26796.855210399899</v>
      </c>
      <c r="AK18" s="22">
        <v>27865.343360999999</v>
      </c>
      <c r="AL18" s="22">
        <v>28834.3459627999</v>
      </c>
      <c r="AM18" s="22">
        <v>29707.0644106</v>
      </c>
      <c r="AN18" s="22">
        <v>30484.675806199899</v>
      </c>
      <c r="AO18" s="22">
        <v>31173.667546799901</v>
      </c>
      <c r="AP18" s="22">
        <v>31775.468515199998</v>
      </c>
      <c r="AQ18" s="22">
        <v>32297.357047799898</v>
      </c>
      <c r="AR18" s="22">
        <v>32743.3286191999</v>
      </c>
      <c r="AS18" s="22">
        <v>33112.911130799897</v>
      </c>
      <c r="AT18" s="4"/>
      <c r="AU18" s="4"/>
      <c r="AV18" s="4"/>
      <c r="AW18" s="4"/>
      <c r="AX18" s="4"/>
      <c r="AY18" s="4"/>
      <c r="AZ18" s="4"/>
      <c r="BA18" s="4"/>
      <c r="BB18" s="4"/>
      <c r="BC18" s="4"/>
      <c r="BD18" s="4"/>
      <c r="BE18" s="4"/>
      <c r="BF18" s="4"/>
      <c r="BG18" s="4"/>
      <c r="BH18" s="4"/>
      <c r="BI18" s="4"/>
      <c r="BJ18" s="4"/>
    </row>
    <row r="19" spans="1:62" x14ac:dyDescent="0.3">
      <c r="A19" s="4"/>
      <c r="B19" s="4"/>
      <c r="C19" s="35" t="s">
        <v>12</v>
      </c>
      <c r="D19" s="30" t="s">
        <v>10</v>
      </c>
      <c r="E19" s="30" t="str">
        <f>IF(D19="Statewide","converted to CAISO","")</f>
        <v/>
      </c>
      <c r="F19" s="4"/>
      <c r="G19" s="4"/>
      <c r="H19" s="4"/>
      <c r="I19" s="4"/>
      <c r="J19" s="4"/>
      <c r="K19" s="31"/>
      <c r="L19" s="31"/>
      <c r="M19" s="36">
        <v>0</v>
      </c>
      <c r="N19" s="36">
        <v>2695.05528223703</v>
      </c>
      <c r="O19" s="36">
        <v>3745.2493272649876</v>
      </c>
      <c r="P19" s="36">
        <v>4888.5717778109156</v>
      </c>
      <c r="Q19" s="36">
        <v>6064.0089518556206</v>
      </c>
      <c r="R19" s="36">
        <v>7253.2856718883222</v>
      </c>
      <c r="S19" s="36">
        <v>8270.2219869201526</v>
      </c>
      <c r="T19" s="36">
        <v>9177.705290734224</v>
      </c>
      <c r="U19" s="36">
        <v>9875.5034216544063</v>
      </c>
      <c r="V19" s="36">
        <v>10493.960300765444</v>
      </c>
      <c r="W19" s="36">
        <v>11114.100364103866</v>
      </c>
      <c r="X19" s="36">
        <v>11754.554010581218</v>
      </c>
      <c r="Y19" s="36">
        <v>12432.609548669241</v>
      </c>
      <c r="Z19" s="36">
        <v>13636.080632504618</v>
      </c>
      <c r="AA19" s="36">
        <v>14839.551716339995</v>
      </c>
      <c r="AB19" s="36">
        <v>16043.022800175371</v>
      </c>
      <c r="AC19" s="36">
        <v>17246.49388401075</v>
      </c>
      <c r="AD19" s="36">
        <v>18449.964967846128</v>
      </c>
      <c r="AE19" s="36">
        <v>19653.436051681507</v>
      </c>
      <c r="AF19" s="36">
        <v>20856.907135516885</v>
      </c>
      <c r="AG19" s="36">
        <v>22060.378219352264</v>
      </c>
      <c r="AH19" s="36">
        <v>23263.849303187642</v>
      </c>
      <c r="AI19" s="36">
        <v>24467.320387023021</v>
      </c>
      <c r="AJ19" s="36">
        <v>25670.791470858399</v>
      </c>
      <c r="AK19" s="36">
        <v>26874.262554693778</v>
      </c>
      <c r="AL19" s="36">
        <v>28077.733638529156</v>
      </c>
      <c r="AM19" s="36">
        <v>29281.204722364535</v>
      </c>
      <c r="AN19" s="36">
        <v>30484.675806199899</v>
      </c>
      <c r="AO19" s="36">
        <v>31173.667546799901</v>
      </c>
      <c r="AP19" s="36">
        <v>31775.468515199998</v>
      </c>
      <c r="AQ19" s="36">
        <v>32297.357047799898</v>
      </c>
      <c r="AR19" s="36">
        <v>32743.3286191999</v>
      </c>
      <c r="AS19" s="36">
        <v>33112.911130799897</v>
      </c>
      <c r="AT19" s="4"/>
      <c r="AU19" s="4"/>
      <c r="AV19" s="4"/>
      <c r="AW19" s="4"/>
      <c r="AX19" s="4"/>
      <c r="AY19" s="4"/>
      <c r="AZ19" s="4"/>
      <c r="BA19" s="4"/>
      <c r="BB19" s="4"/>
      <c r="BC19" s="4"/>
      <c r="BD19" s="4"/>
      <c r="BE19" s="4"/>
      <c r="BF19" s="4"/>
      <c r="BG19" s="4"/>
      <c r="BH19" s="4"/>
      <c r="BI19" s="4"/>
      <c r="BJ19" s="4"/>
    </row>
    <row r="20" spans="1:62" s="4" customFormat="1" ht="13.8" x14ac:dyDescent="0.3">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row>
    <row r="21" spans="1:62" s="4" customFormat="1" ht="13.8" x14ac:dyDescent="0.3">
      <c r="C21" s="32" t="s">
        <v>16</v>
      </c>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row>
    <row r="22" spans="1:62" x14ac:dyDescent="0.3">
      <c r="A22" s="4"/>
      <c r="B22" s="4"/>
      <c r="C22" s="20" t="s">
        <v>9</v>
      </c>
      <c r="D22" s="4" t="s">
        <v>10</v>
      </c>
      <c r="E22" s="4"/>
      <c r="F22" s="34"/>
      <c r="G22" s="34"/>
      <c r="H22" s="34"/>
      <c r="I22" s="4"/>
      <c r="J22" s="4"/>
      <c r="K22" s="31"/>
      <c r="L22" s="31"/>
      <c r="M22" s="21">
        <v>0</v>
      </c>
      <c r="N22" s="21">
        <v>14.101183809622679</v>
      </c>
      <c r="O22" s="21">
        <v>22.444916127649897</v>
      </c>
      <c r="P22" s="21">
        <v>29.578733425616978</v>
      </c>
      <c r="Q22" s="21">
        <v>36.275994794903433</v>
      </c>
      <c r="R22" s="21">
        <v>43.733029460064813</v>
      </c>
      <c r="S22" s="21">
        <v>50.911204451095699</v>
      </c>
      <c r="T22" s="21">
        <v>58.08530990787127</v>
      </c>
      <c r="U22" s="21">
        <v>66.766768040796251</v>
      </c>
      <c r="V22" s="21">
        <v>75.404998670263538</v>
      </c>
      <c r="W22" s="21">
        <v>88.711108288885299</v>
      </c>
      <c r="X22" s="21">
        <v>127.77339880166559</v>
      </c>
      <c r="Y22" s="21">
        <v>169.77789387645581</v>
      </c>
      <c r="Z22" s="23">
        <f t="shared" ref="Z22:AM22" si="8">Y22+($AN22-$Y22)/($AN$14-$Y$14)</f>
        <v>286.62852549269144</v>
      </c>
      <c r="AA22" s="23">
        <f t="shared" si="8"/>
        <v>403.47915710892704</v>
      </c>
      <c r="AB22" s="23">
        <f t="shared" si="8"/>
        <v>520.32978872516264</v>
      </c>
      <c r="AC22" s="23">
        <f t="shared" si="8"/>
        <v>637.1804203413983</v>
      </c>
      <c r="AD22" s="23">
        <f t="shared" si="8"/>
        <v>754.03105195763396</v>
      </c>
      <c r="AE22" s="23">
        <f t="shared" si="8"/>
        <v>870.88168357386962</v>
      </c>
      <c r="AF22" s="23">
        <f t="shared" si="8"/>
        <v>987.73231519010528</v>
      </c>
      <c r="AG22" s="23">
        <f t="shared" si="8"/>
        <v>1104.5829468063409</v>
      </c>
      <c r="AH22" s="23">
        <f t="shared" si="8"/>
        <v>1221.4335784225766</v>
      </c>
      <c r="AI22" s="23">
        <f t="shared" si="8"/>
        <v>1338.2842100388123</v>
      </c>
      <c r="AJ22" s="23">
        <f t="shared" si="8"/>
        <v>1455.1348416550479</v>
      </c>
      <c r="AK22" s="23">
        <f t="shared" si="8"/>
        <v>1571.9854732712836</v>
      </c>
      <c r="AL22" s="23">
        <f t="shared" si="8"/>
        <v>1688.8361048875192</v>
      </c>
      <c r="AM22" s="23">
        <f t="shared" si="8"/>
        <v>1805.6867365037549</v>
      </c>
      <c r="AN22" s="24">
        <f t="shared" ref="AN22:AS22" si="9">AN$23</f>
        <v>1922.5373681199901</v>
      </c>
      <c r="AO22" s="24">
        <f t="shared" si="9"/>
        <v>1918.1712781199999</v>
      </c>
      <c r="AP22" s="24">
        <f t="shared" si="9"/>
        <v>1911.3741324800001</v>
      </c>
      <c r="AQ22" s="24">
        <f t="shared" si="9"/>
        <v>1906.04310994</v>
      </c>
      <c r="AR22" s="24">
        <f t="shared" si="9"/>
        <v>1898.6301114999901</v>
      </c>
      <c r="AS22" s="24">
        <f t="shared" si="9"/>
        <v>1889.5067636199999</v>
      </c>
      <c r="AT22" s="4"/>
      <c r="AU22" s="4"/>
      <c r="AV22" s="4"/>
      <c r="AW22" s="4"/>
      <c r="AX22" s="4"/>
      <c r="AY22" s="4"/>
      <c r="AZ22" s="4"/>
      <c r="BA22" s="4"/>
      <c r="BB22" s="4"/>
      <c r="BC22" s="4"/>
      <c r="BD22" s="4"/>
      <c r="BE22" s="4"/>
      <c r="BF22" s="4"/>
      <c r="BG22" s="4"/>
      <c r="BH22" s="4"/>
      <c r="BI22" s="4"/>
      <c r="BJ22" s="4"/>
    </row>
    <row r="23" spans="1:62" x14ac:dyDescent="0.3">
      <c r="A23" s="4"/>
      <c r="B23" s="33"/>
      <c r="C23" s="20" t="s">
        <v>15</v>
      </c>
      <c r="D23" s="4" t="s">
        <v>10</v>
      </c>
      <c r="E23" s="4"/>
      <c r="F23" s="34"/>
      <c r="G23" s="34"/>
      <c r="H23" s="34"/>
      <c r="I23" s="4"/>
      <c r="J23" s="4"/>
      <c r="K23" s="31"/>
      <c r="L23" s="31"/>
      <c r="M23" s="22">
        <v>9.5360557413999896</v>
      </c>
      <c r="N23" s="22">
        <v>13.8803596206</v>
      </c>
      <c r="O23" s="22">
        <v>17.864648165999998</v>
      </c>
      <c r="P23" s="22">
        <v>31.288146082200001</v>
      </c>
      <c r="Q23" s="22">
        <v>55.547755529600003</v>
      </c>
      <c r="R23" s="22">
        <v>91.983973058000004</v>
      </c>
      <c r="S23" s="22">
        <v>151.71075741599901</v>
      </c>
      <c r="T23" s="22">
        <v>243.85705669000001</v>
      </c>
      <c r="U23" s="22">
        <v>372.764620409999</v>
      </c>
      <c r="V23" s="22">
        <v>524.513662232</v>
      </c>
      <c r="W23" s="22">
        <v>685.46631107399901</v>
      </c>
      <c r="X23" s="22">
        <v>849.67444699999896</v>
      </c>
      <c r="Y23" s="22">
        <v>1009.00991144</v>
      </c>
      <c r="Z23" s="22">
        <v>1161.8682827999901</v>
      </c>
      <c r="AA23" s="22">
        <v>1300.1084739799901</v>
      </c>
      <c r="AB23" s="22">
        <v>1419.2647698999999</v>
      </c>
      <c r="AC23" s="22">
        <v>1522.8013983200001</v>
      </c>
      <c r="AD23" s="22">
        <v>1612.16539438</v>
      </c>
      <c r="AE23" s="22">
        <v>1687.21738103999</v>
      </c>
      <c r="AF23" s="22">
        <v>1751.82164438</v>
      </c>
      <c r="AG23" s="22">
        <v>1803.34956124</v>
      </c>
      <c r="AH23" s="22">
        <v>1845.0515410999999</v>
      </c>
      <c r="AI23" s="22">
        <v>1876.04353703999</v>
      </c>
      <c r="AJ23" s="22">
        <v>1899.8167851599901</v>
      </c>
      <c r="AK23" s="22">
        <v>1912.7754296599901</v>
      </c>
      <c r="AL23" s="22">
        <v>1920.1139958799899</v>
      </c>
      <c r="AM23" s="22">
        <v>1922.9002353400001</v>
      </c>
      <c r="AN23" s="22">
        <v>1922.5373681199901</v>
      </c>
      <c r="AO23" s="22">
        <v>1918.1712781199999</v>
      </c>
      <c r="AP23" s="22">
        <v>1911.3741324800001</v>
      </c>
      <c r="AQ23" s="22">
        <v>1906.04310994</v>
      </c>
      <c r="AR23" s="22">
        <v>1898.6301114999901</v>
      </c>
      <c r="AS23" s="22">
        <v>1889.5067636199999</v>
      </c>
      <c r="AT23" s="4"/>
      <c r="AU23" s="4"/>
      <c r="AV23" s="4"/>
      <c r="AW23" s="4"/>
      <c r="AX23" s="4"/>
      <c r="AY23" s="4"/>
      <c r="AZ23" s="4"/>
      <c r="BA23" s="4"/>
      <c r="BB23" s="4"/>
      <c r="BC23" s="4"/>
      <c r="BD23" s="4"/>
      <c r="BE23" s="4"/>
      <c r="BF23" s="4"/>
      <c r="BG23" s="4"/>
      <c r="BH23" s="4"/>
      <c r="BI23" s="4"/>
      <c r="BJ23" s="4"/>
    </row>
    <row r="24" spans="1:62" x14ac:dyDescent="0.3">
      <c r="A24" s="4"/>
      <c r="B24" s="4"/>
      <c r="C24" s="35" t="s">
        <v>12</v>
      </c>
      <c r="D24" s="30" t="s">
        <v>10</v>
      </c>
      <c r="E24" s="30" t="str">
        <f>IF(D24="Statewide","converted to CAISO","")</f>
        <v/>
      </c>
      <c r="F24" s="4"/>
      <c r="G24" s="4"/>
      <c r="H24" s="4"/>
      <c r="I24" s="4"/>
      <c r="J24" s="4"/>
      <c r="K24" s="31"/>
      <c r="L24" s="31"/>
      <c r="M24" s="36">
        <v>0</v>
      </c>
      <c r="N24" s="36">
        <v>14.101183809622679</v>
      </c>
      <c r="O24" s="36">
        <v>22.444916127649897</v>
      </c>
      <c r="P24" s="36">
        <v>29.578733425616978</v>
      </c>
      <c r="Q24" s="36">
        <v>36.275994794903433</v>
      </c>
      <c r="R24" s="36">
        <v>43.733029460064813</v>
      </c>
      <c r="S24" s="36">
        <v>50.911204451095699</v>
      </c>
      <c r="T24" s="36">
        <v>58.08530990787127</v>
      </c>
      <c r="U24" s="36">
        <v>66.766768040796251</v>
      </c>
      <c r="V24" s="36">
        <v>75.404998670263538</v>
      </c>
      <c r="W24" s="36">
        <v>88.711108288885299</v>
      </c>
      <c r="X24" s="36">
        <v>127.77339880166559</v>
      </c>
      <c r="Y24" s="36">
        <v>169.77789387645581</v>
      </c>
      <c r="Z24" s="36">
        <v>286.62852549269144</v>
      </c>
      <c r="AA24" s="36">
        <v>403.47915710892704</v>
      </c>
      <c r="AB24" s="36">
        <v>520.32978872516264</v>
      </c>
      <c r="AC24" s="36">
        <v>637.1804203413983</v>
      </c>
      <c r="AD24" s="36">
        <v>754.03105195763396</v>
      </c>
      <c r="AE24" s="36">
        <v>870.88168357386962</v>
      </c>
      <c r="AF24" s="36">
        <v>987.73231519010528</v>
      </c>
      <c r="AG24" s="36">
        <v>1104.5829468063409</v>
      </c>
      <c r="AH24" s="36">
        <v>1221.4335784225766</v>
      </c>
      <c r="AI24" s="36">
        <v>1338.2842100388123</v>
      </c>
      <c r="AJ24" s="36">
        <v>1455.1348416550479</v>
      </c>
      <c r="AK24" s="36">
        <v>1571.9854732712836</v>
      </c>
      <c r="AL24" s="36">
        <v>1688.8361048875192</v>
      </c>
      <c r="AM24" s="36">
        <v>1805.6867365037549</v>
      </c>
      <c r="AN24" s="36">
        <v>1922.5373681199901</v>
      </c>
      <c r="AO24" s="36">
        <v>1918.1712781199999</v>
      </c>
      <c r="AP24" s="36">
        <v>1911.3741324800001</v>
      </c>
      <c r="AQ24" s="36">
        <v>1906.04310994</v>
      </c>
      <c r="AR24" s="36">
        <v>1898.6301114999901</v>
      </c>
      <c r="AS24" s="36">
        <v>1889.5067636199999</v>
      </c>
      <c r="AT24" s="4"/>
      <c r="AU24" s="4"/>
      <c r="AV24" s="4"/>
      <c r="AW24" s="4"/>
      <c r="AX24" s="4"/>
      <c r="AY24" s="4"/>
      <c r="AZ24" s="4"/>
      <c r="BA24" s="4"/>
      <c r="BB24" s="4"/>
      <c r="BC24" s="4"/>
      <c r="BD24" s="4"/>
      <c r="BE24" s="4"/>
      <c r="BF24" s="4"/>
      <c r="BG24" s="4"/>
      <c r="BH24" s="4"/>
      <c r="BI24" s="4"/>
      <c r="BJ24" s="4"/>
    </row>
    <row r="25" spans="1:62" s="4" customFormat="1" ht="13.8" x14ac:dyDescent="0.3">
      <c r="M25" s="19"/>
      <c r="N25" s="19"/>
      <c r="O25" s="19"/>
      <c r="P25" s="19"/>
      <c r="Q25" s="19"/>
      <c r="R25" s="19"/>
      <c r="S25" s="19"/>
      <c r="T25" s="19"/>
      <c r="U25" s="19"/>
      <c r="V25" s="19"/>
      <c r="W25" s="19"/>
      <c r="X25" s="19"/>
      <c r="Y25" s="19"/>
      <c r="Z25" s="19"/>
      <c r="AA25" s="19"/>
      <c r="AB25" s="19"/>
      <c r="AC25" s="19"/>
      <c r="AD25" s="19"/>
      <c r="AE25" s="19"/>
      <c r="AF25" s="19"/>
      <c r="AG25" s="19"/>
      <c r="AH25" s="19"/>
      <c r="AI25" s="19"/>
      <c r="AJ25" s="19"/>
      <c r="AK25" s="19"/>
      <c r="AL25" s="19"/>
      <c r="AM25" s="19"/>
      <c r="AN25" s="19"/>
      <c r="AO25" s="19"/>
      <c r="AP25" s="19"/>
      <c r="AQ25" s="19"/>
      <c r="AR25" s="19"/>
      <c r="AS25" s="19"/>
    </row>
    <row r="26" spans="1:62" s="4" customFormat="1" ht="13.8" x14ac:dyDescent="0.3">
      <c r="C26" s="32" t="s">
        <v>17</v>
      </c>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P26" s="19"/>
      <c r="AQ26" s="19"/>
      <c r="AR26" s="19"/>
      <c r="AS26" s="19"/>
    </row>
    <row r="27" spans="1:62" x14ac:dyDescent="0.3">
      <c r="A27" s="4"/>
      <c r="B27" s="4"/>
      <c r="C27" s="20" t="s">
        <v>9</v>
      </c>
      <c r="D27" s="4" t="s">
        <v>10</v>
      </c>
      <c r="E27" s="4"/>
      <c r="F27" s="34"/>
      <c r="G27" s="34"/>
      <c r="H27" s="34"/>
      <c r="I27" s="4"/>
      <c r="J27" s="4"/>
      <c r="K27" s="31"/>
      <c r="L27" s="31"/>
      <c r="M27" s="21">
        <v>0</v>
      </c>
      <c r="N27" s="21">
        <v>0.59505883771354362</v>
      </c>
      <c r="O27" s="21">
        <v>2.3808479211385092</v>
      </c>
      <c r="P27" s="21">
        <v>7.2063513836594764</v>
      </c>
      <c r="Q27" s="21">
        <v>7.4774359003027744</v>
      </c>
      <c r="R27" s="21">
        <v>8.4726459451779998</v>
      </c>
      <c r="S27" s="21">
        <v>13.282785516253618</v>
      </c>
      <c r="T27" s="21">
        <v>25.204526168011839</v>
      </c>
      <c r="U27" s="21">
        <v>51.603611830526077</v>
      </c>
      <c r="V27" s="21">
        <v>109.9952024454021</v>
      </c>
      <c r="W27" s="21">
        <v>217.2254740193259</v>
      </c>
      <c r="X27" s="21">
        <v>373.3615559917647</v>
      </c>
      <c r="Y27" s="21">
        <v>569.98058098590434</v>
      </c>
      <c r="Z27" s="23">
        <f>Y27+($AN27-$Y27)/($AN$14-$Y$14)</f>
        <v>1322.5850539641774</v>
      </c>
      <c r="AA27" s="23">
        <f t="shared" ref="AA27:AM27" si="10">Z27+($AN27-$Y27)/($AN$14-$Y$14)</f>
        <v>2075.1895269424504</v>
      </c>
      <c r="AB27" s="23">
        <f t="shared" si="10"/>
        <v>2827.7939999207233</v>
      </c>
      <c r="AC27" s="23">
        <f t="shared" si="10"/>
        <v>3580.3984728989963</v>
      </c>
      <c r="AD27" s="23">
        <f t="shared" si="10"/>
        <v>4333.0029458772697</v>
      </c>
      <c r="AE27" s="23">
        <f t="shared" si="10"/>
        <v>5085.6074188555431</v>
      </c>
      <c r="AF27" s="23">
        <f t="shared" si="10"/>
        <v>5838.2118918338165</v>
      </c>
      <c r="AG27" s="23">
        <f t="shared" si="10"/>
        <v>6590.8163648120899</v>
      </c>
      <c r="AH27" s="23">
        <f t="shared" si="10"/>
        <v>7343.4208377903633</v>
      </c>
      <c r="AI27" s="23">
        <f t="shared" si="10"/>
        <v>8096.0253107686367</v>
      </c>
      <c r="AJ27" s="23">
        <f t="shared" si="10"/>
        <v>8848.6297837469101</v>
      </c>
      <c r="AK27" s="23">
        <f t="shared" si="10"/>
        <v>9601.2342567251835</v>
      </c>
      <c r="AL27" s="23">
        <f t="shared" si="10"/>
        <v>10353.838729703457</v>
      </c>
      <c r="AM27" s="23">
        <f t="shared" si="10"/>
        <v>11106.44320268173</v>
      </c>
      <c r="AN27" s="24">
        <f t="shared" ref="AN27:AS27" si="11">AN$28</f>
        <v>11859.04767566</v>
      </c>
      <c r="AO27" s="24">
        <f t="shared" si="11"/>
        <v>12379.5897042999</v>
      </c>
      <c r="AP27" s="24">
        <f t="shared" si="11"/>
        <v>12887.3969098999</v>
      </c>
      <c r="AQ27" s="24">
        <f t="shared" si="11"/>
        <v>13378.5163775</v>
      </c>
      <c r="AR27" s="24">
        <f t="shared" si="11"/>
        <v>13853.49858704</v>
      </c>
      <c r="AS27" s="24">
        <f t="shared" si="11"/>
        <v>14313.286539339901</v>
      </c>
      <c r="AT27" s="4"/>
      <c r="AU27" s="4"/>
      <c r="AV27" s="4"/>
      <c r="AW27" s="4"/>
      <c r="AX27" s="4"/>
      <c r="AY27" s="4"/>
      <c r="AZ27" s="4"/>
      <c r="BA27" s="4"/>
      <c r="BB27" s="4"/>
      <c r="BC27" s="4"/>
      <c r="BD27" s="4"/>
      <c r="BE27" s="4"/>
      <c r="BF27" s="4"/>
      <c r="BG27" s="4"/>
      <c r="BH27" s="4"/>
      <c r="BI27" s="4"/>
      <c r="BJ27" s="4"/>
    </row>
    <row r="28" spans="1:62" x14ac:dyDescent="0.3">
      <c r="A28" s="4"/>
      <c r="B28" s="33"/>
      <c r="C28" s="20" t="s">
        <v>15</v>
      </c>
      <c r="D28" s="4" t="s">
        <v>10</v>
      </c>
      <c r="E28" s="4"/>
      <c r="F28" s="34"/>
      <c r="G28" s="34"/>
      <c r="H28" s="34"/>
      <c r="I28" s="4"/>
      <c r="J28" s="4"/>
      <c r="K28" s="31"/>
      <c r="L28" s="31"/>
      <c r="M28" s="22">
        <v>34.101245982899997</v>
      </c>
      <c r="N28" s="22">
        <v>53.0868464874399</v>
      </c>
      <c r="O28" s="22">
        <v>79.937963334799903</v>
      </c>
      <c r="P28" s="22">
        <v>118.088197088999</v>
      </c>
      <c r="Q28" s="22">
        <v>180.3419707402</v>
      </c>
      <c r="R28" s="22">
        <v>247.54299315539899</v>
      </c>
      <c r="S28" s="22">
        <v>399.85993698999903</v>
      </c>
      <c r="T28" s="22">
        <v>591.48560308399999</v>
      </c>
      <c r="U28" s="22">
        <v>830.493340985999</v>
      </c>
      <c r="V28" s="22">
        <v>1106.284224214</v>
      </c>
      <c r="W28" s="22">
        <v>1422.7322648679899</v>
      </c>
      <c r="X28" s="22">
        <v>1794.7015042200001</v>
      </c>
      <c r="Y28" s="22">
        <v>2207.6918543079901</v>
      </c>
      <c r="Z28" s="22">
        <v>2677.7518774819901</v>
      </c>
      <c r="AA28" s="22">
        <v>3185.8880676559902</v>
      </c>
      <c r="AB28" s="22">
        <v>3727.7794163799899</v>
      </c>
      <c r="AC28" s="22">
        <v>4328.2163418399996</v>
      </c>
      <c r="AD28" s="22">
        <v>5020.0638046000004</v>
      </c>
      <c r="AE28" s="22">
        <v>5748.5040986399899</v>
      </c>
      <c r="AF28" s="22">
        <v>6545.8997473999998</v>
      </c>
      <c r="AG28" s="22">
        <v>7361.1565828599996</v>
      </c>
      <c r="AH28" s="22">
        <v>8181.0932845999996</v>
      </c>
      <c r="AI28" s="22">
        <v>8983.3154312199895</v>
      </c>
      <c r="AJ28" s="22">
        <v>9594.6357500999893</v>
      </c>
      <c r="AK28" s="22">
        <v>10191.6127609999</v>
      </c>
      <c r="AL28" s="22">
        <v>10769.548420699901</v>
      </c>
      <c r="AM28" s="22">
        <v>11322.84136742</v>
      </c>
      <c r="AN28" s="22">
        <v>11859.04767566</v>
      </c>
      <c r="AO28" s="22">
        <v>12379.5897042999</v>
      </c>
      <c r="AP28" s="22">
        <v>12887.3969098999</v>
      </c>
      <c r="AQ28" s="22">
        <v>13378.5163775</v>
      </c>
      <c r="AR28" s="22">
        <v>13853.49858704</v>
      </c>
      <c r="AS28" s="22">
        <v>14313.286539339901</v>
      </c>
      <c r="AT28" s="4"/>
      <c r="AU28" s="4"/>
      <c r="AV28" s="4"/>
      <c r="AW28" s="4"/>
      <c r="AX28" s="4"/>
      <c r="AY28" s="4"/>
      <c r="AZ28" s="4"/>
      <c r="BA28" s="4"/>
      <c r="BB28" s="4"/>
      <c r="BC28" s="4"/>
      <c r="BD28" s="4"/>
      <c r="BE28" s="4"/>
      <c r="BF28" s="4"/>
      <c r="BG28" s="4"/>
      <c r="BH28" s="4"/>
      <c r="BI28" s="4"/>
      <c r="BJ28" s="4"/>
    </row>
    <row r="29" spans="1:62" x14ac:dyDescent="0.3">
      <c r="A29" s="4"/>
      <c r="B29" s="4"/>
      <c r="C29" s="35" t="s">
        <v>12</v>
      </c>
      <c r="D29" s="30" t="s">
        <v>10</v>
      </c>
      <c r="E29" s="30" t="str">
        <f>IF(D29="Statewide","converted to CAISO","")</f>
        <v/>
      </c>
      <c r="F29" s="4"/>
      <c r="G29" s="4"/>
      <c r="H29" s="4"/>
      <c r="I29" s="4"/>
      <c r="J29" s="4"/>
      <c r="K29" s="31"/>
      <c r="L29" s="31"/>
      <c r="M29" s="36">
        <v>0</v>
      </c>
      <c r="N29" s="36">
        <v>0.59505883771354362</v>
      </c>
      <c r="O29" s="36">
        <v>2.3808479211385092</v>
      </c>
      <c r="P29" s="36">
        <v>7.2063513836594764</v>
      </c>
      <c r="Q29" s="36">
        <v>7.4774359003027744</v>
      </c>
      <c r="R29" s="36">
        <v>8.4726459451779998</v>
      </c>
      <c r="S29" s="36">
        <v>13.282785516253618</v>
      </c>
      <c r="T29" s="36">
        <v>25.204526168011839</v>
      </c>
      <c r="U29" s="36">
        <v>51.603611830526077</v>
      </c>
      <c r="V29" s="36">
        <v>109.9952024454021</v>
      </c>
      <c r="W29" s="36">
        <v>217.2254740193259</v>
      </c>
      <c r="X29" s="36">
        <v>373.3615559917647</v>
      </c>
      <c r="Y29" s="36">
        <v>569.98058098590434</v>
      </c>
      <c r="Z29" s="36">
        <v>1322.5850539641774</v>
      </c>
      <c r="AA29" s="36">
        <v>2075.1895269424504</v>
      </c>
      <c r="AB29" s="36">
        <v>2827.7939999207233</v>
      </c>
      <c r="AC29" s="36">
        <v>3580.3984728989963</v>
      </c>
      <c r="AD29" s="36">
        <v>4333.0029458772697</v>
      </c>
      <c r="AE29" s="36">
        <v>5085.6074188555431</v>
      </c>
      <c r="AF29" s="36">
        <v>5838.2118918338165</v>
      </c>
      <c r="AG29" s="36">
        <v>6590.8163648120899</v>
      </c>
      <c r="AH29" s="36">
        <v>7343.4208377903633</v>
      </c>
      <c r="AI29" s="36">
        <v>8096.0253107686367</v>
      </c>
      <c r="AJ29" s="36">
        <v>8848.6297837469101</v>
      </c>
      <c r="AK29" s="36">
        <v>9601.2342567251835</v>
      </c>
      <c r="AL29" s="36">
        <v>10353.838729703457</v>
      </c>
      <c r="AM29" s="36">
        <v>11106.44320268173</v>
      </c>
      <c r="AN29" s="36">
        <v>11859.04767566</v>
      </c>
      <c r="AO29" s="36">
        <v>12379.5897042999</v>
      </c>
      <c r="AP29" s="36">
        <v>12887.3969098999</v>
      </c>
      <c r="AQ29" s="36">
        <v>13378.5163775</v>
      </c>
      <c r="AR29" s="36">
        <v>13853.49858704</v>
      </c>
      <c r="AS29" s="36">
        <v>14313.286539339901</v>
      </c>
      <c r="AT29" s="4"/>
      <c r="AU29" s="4"/>
      <c r="AV29" s="4"/>
      <c r="AW29" s="4"/>
      <c r="AX29" s="4"/>
      <c r="AY29" s="4"/>
      <c r="AZ29" s="4"/>
      <c r="BA29" s="4"/>
      <c r="BB29" s="4"/>
      <c r="BC29" s="4"/>
      <c r="BD29" s="4"/>
      <c r="BE29" s="4"/>
      <c r="BF29" s="4"/>
      <c r="BG29" s="4"/>
      <c r="BH29" s="4"/>
      <c r="BI29" s="4"/>
      <c r="BJ29" s="4"/>
    </row>
    <row r="30" spans="1:62" s="4" customFormat="1" ht="13.8" x14ac:dyDescent="0.3"/>
    <row r="31" spans="1:62" s="4" customFormat="1" ht="13.8" x14ac:dyDescent="0.3">
      <c r="C31" s="37" t="s">
        <v>18</v>
      </c>
    </row>
    <row r="32" spans="1:62" s="19" customFormat="1" ht="13.8" x14ac:dyDescent="0.3">
      <c r="C32" s="20" t="s">
        <v>9</v>
      </c>
      <c r="D32" s="19" t="s">
        <v>10</v>
      </c>
      <c r="J32" s="4"/>
      <c r="M32" s="23">
        <f t="shared" ref="M32:AB33" si="12">SUMIFS(M$16:M$29,$C$16:$C$29,$C32)</f>
        <v>0</v>
      </c>
      <c r="N32" s="23">
        <f t="shared" si="12"/>
        <v>2709.7515248843665</v>
      </c>
      <c r="O32" s="38">
        <f t="shared" si="12"/>
        <v>3770.0750913137758</v>
      </c>
      <c r="P32" s="38">
        <f t="shared" si="12"/>
        <v>4925.3568626201923</v>
      </c>
      <c r="Q32" s="38">
        <f t="shared" si="12"/>
        <v>6107.7623825508272</v>
      </c>
      <c r="R32" s="38">
        <f t="shared" si="12"/>
        <v>7305.491347293565</v>
      </c>
      <c r="S32" s="38">
        <f t="shared" si="12"/>
        <v>8334.4159768875015</v>
      </c>
      <c r="T32" s="38">
        <f t="shared" si="12"/>
        <v>9260.9951268101067</v>
      </c>
      <c r="U32" s="38">
        <f t="shared" si="12"/>
        <v>9993.8738015257277</v>
      </c>
      <c r="V32" s="38">
        <f t="shared" si="12"/>
        <v>10679.360501881109</v>
      </c>
      <c r="W32" s="38">
        <f t="shared" si="12"/>
        <v>11420.036946412078</v>
      </c>
      <c r="X32" s="38">
        <f t="shared" si="12"/>
        <v>12255.688965374649</v>
      </c>
      <c r="Y32" s="38">
        <f t="shared" si="12"/>
        <v>13172.368023531601</v>
      </c>
      <c r="Z32" s="38">
        <f t="shared" si="12"/>
        <v>15245.294211961487</v>
      </c>
      <c r="AA32" s="38">
        <f t="shared" si="12"/>
        <v>17318.220400391372</v>
      </c>
      <c r="AB32" s="38">
        <f t="shared" si="12"/>
        <v>19391.146588821255</v>
      </c>
      <c r="AC32" s="38">
        <f t="shared" ref="AC32:AR33" si="13">SUMIFS(AC$16:AC$29,$C$16:$C$29,$C32)</f>
        <v>21464.072777251145</v>
      </c>
      <c r="AD32" s="38">
        <f t="shared" si="13"/>
        <v>23536.998965681032</v>
      </c>
      <c r="AE32" s="38">
        <f t="shared" si="13"/>
        <v>25609.925154110919</v>
      </c>
      <c r="AF32" s="38">
        <f t="shared" si="13"/>
        <v>27682.851342540805</v>
      </c>
      <c r="AG32" s="38">
        <f t="shared" si="13"/>
        <v>29755.777530970696</v>
      </c>
      <c r="AH32" s="38">
        <f t="shared" si="13"/>
        <v>31828.703719400582</v>
      </c>
      <c r="AI32" s="38">
        <f t="shared" si="13"/>
        <v>33901.629907830473</v>
      </c>
      <c r="AJ32" s="38">
        <f t="shared" si="13"/>
        <v>35974.556096260356</v>
      </c>
      <c r="AK32" s="38">
        <f t="shared" si="13"/>
        <v>38047.482284690246</v>
      </c>
      <c r="AL32" s="38">
        <f t="shared" si="13"/>
        <v>40120.408473120129</v>
      </c>
      <c r="AM32" s="38">
        <f t="shared" si="13"/>
        <v>42193.33466155002</v>
      </c>
      <c r="AN32" s="38">
        <f t="shared" si="13"/>
        <v>44266.260849979888</v>
      </c>
      <c r="AO32" s="38">
        <f t="shared" si="13"/>
        <v>45471.428529219796</v>
      </c>
      <c r="AP32" s="38">
        <f t="shared" si="13"/>
        <v>46574.239557579902</v>
      </c>
      <c r="AQ32" s="38">
        <f t="shared" si="13"/>
        <v>47581.9165352399</v>
      </c>
      <c r="AR32" s="38">
        <f t="shared" si="13"/>
        <v>48495.457317739885</v>
      </c>
      <c r="AS32" s="38">
        <f t="shared" ref="AS32:AS33" si="14">SUMIFS(AS$16:AS$29,$C$16:$C$29,$C32)</f>
        <v>49315.704433759791</v>
      </c>
    </row>
    <row r="33" spans="1:62" s="19" customFormat="1" ht="13.8" x14ac:dyDescent="0.3">
      <c r="C33" s="20" t="s">
        <v>15</v>
      </c>
      <c r="D33" s="19" t="s">
        <v>10</v>
      </c>
      <c r="J33" s="4"/>
      <c r="M33" s="23">
        <f t="shared" si="12"/>
        <v>621.63398164229898</v>
      </c>
      <c r="N33" s="23">
        <f t="shared" si="12"/>
        <v>950.48464144803881</v>
      </c>
      <c r="O33" s="38">
        <f t="shared" si="12"/>
        <v>1207.4866970007999</v>
      </c>
      <c r="P33" s="38">
        <f t="shared" si="12"/>
        <v>1610.6826787111891</v>
      </c>
      <c r="Q33" s="38">
        <f t="shared" si="12"/>
        <v>2182.2504691097902</v>
      </c>
      <c r="R33" s="38">
        <f t="shared" si="12"/>
        <v>2941.4218498333894</v>
      </c>
      <c r="S33" s="38">
        <f t="shared" si="12"/>
        <v>4054.1883968659881</v>
      </c>
      <c r="T33" s="38">
        <f t="shared" si="12"/>
        <v>5362.3858177539996</v>
      </c>
      <c r="U33" s="38">
        <f t="shared" si="12"/>
        <v>7065.137530615988</v>
      </c>
      <c r="V33" s="38">
        <f t="shared" si="12"/>
        <v>8734.3025202259905</v>
      </c>
      <c r="W33" s="38">
        <f t="shared" si="12"/>
        <v>10412.362077141977</v>
      </c>
      <c r="X33" s="38">
        <f t="shared" si="12"/>
        <v>12245.299916419999</v>
      </c>
      <c r="Y33" s="38">
        <f t="shared" si="12"/>
        <v>14315.217585547891</v>
      </c>
      <c r="Z33" s="38">
        <f t="shared" si="12"/>
        <v>16512.638275081979</v>
      </c>
      <c r="AA33" s="38">
        <f t="shared" si="12"/>
        <v>18854.78136403588</v>
      </c>
      <c r="AB33" s="38">
        <f t="shared" si="12"/>
        <v>21246.068016079989</v>
      </c>
      <c r="AC33" s="38">
        <f t="shared" si="13"/>
        <v>23609.6292871599</v>
      </c>
      <c r="AD33" s="38">
        <f t="shared" si="13"/>
        <v>25957.023993379902</v>
      </c>
      <c r="AE33" s="38">
        <f t="shared" si="13"/>
        <v>28205.215398079883</v>
      </c>
      <c r="AF33" s="38">
        <f t="shared" si="13"/>
        <v>30422.67995138</v>
      </c>
      <c r="AG33" s="38">
        <f t="shared" si="13"/>
        <v>32552.940473899998</v>
      </c>
      <c r="AH33" s="38">
        <f t="shared" si="13"/>
        <v>34578.350748499899</v>
      </c>
      <c r="AI33" s="38">
        <f t="shared" si="13"/>
        <v>36484.224037259883</v>
      </c>
      <c r="AJ33" s="38">
        <f t="shared" si="13"/>
        <v>38291.307745659877</v>
      </c>
      <c r="AK33" s="38">
        <f t="shared" si="13"/>
        <v>39969.73155165989</v>
      </c>
      <c r="AL33" s="38">
        <f t="shared" si="13"/>
        <v>41524.008379379789</v>
      </c>
      <c r="AM33" s="38">
        <f t="shared" si="13"/>
        <v>42952.806013360001</v>
      </c>
      <c r="AN33" s="38">
        <f t="shared" si="13"/>
        <v>44266.260849979888</v>
      </c>
      <c r="AO33" s="38">
        <f t="shared" si="13"/>
        <v>45471.428529219796</v>
      </c>
      <c r="AP33" s="38">
        <f t="shared" si="13"/>
        <v>46574.239557579902</v>
      </c>
      <c r="AQ33" s="38">
        <f t="shared" si="13"/>
        <v>47581.9165352399</v>
      </c>
      <c r="AR33" s="38">
        <f t="shared" si="13"/>
        <v>48495.457317739885</v>
      </c>
      <c r="AS33" s="38">
        <f t="shared" si="14"/>
        <v>49315.704433759791</v>
      </c>
    </row>
    <row r="34" spans="1:62" x14ac:dyDescent="0.3">
      <c r="A34" s="4"/>
      <c r="B34" s="4"/>
      <c r="C34" s="3" t="s">
        <v>12</v>
      </c>
      <c r="D34" s="30" t="s">
        <v>10</v>
      </c>
      <c r="E34" s="30" t="str">
        <f>IF(D34="Statewide","converted to CAISO","")</f>
        <v/>
      </c>
      <c r="F34" s="4"/>
      <c r="G34" s="4"/>
      <c r="H34" s="4"/>
      <c r="I34" s="4"/>
      <c r="J34" s="4"/>
      <c r="K34" s="31"/>
      <c r="L34" s="31"/>
      <c r="M34" s="30">
        <v>0</v>
      </c>
      <c r="N34" s="30">
        <v>2709.7515248843665</v>
      </c>
      <c r="O34" s="30">
        <v>3770.0750913137758</v>
      </c>
      <c r="P34" s="30">
        <v>4925.3568626201923</v>
      </c>
      <c r="Q34" s="30">
        <v>6107.7623825508272</v>
      </c>
      <c r="R34" s="30">
        <v>7305.491347293565</v>
      </c>
      <c r="S34" s="30">
        <v>8334.4159768875015</v>
      </c>
      <c r="T34" s="30">
        <v>9260.9951268101067</v>
      </c>
      <c r="U34" s="30">
        <v>9993.8738015257277</v>
      </c>
      <c r="V34" s="30">
        <v>10679.360501881109</v>
      </c>
      <c r="W34" s="30">
        <v>11420.036946412078</v>
      </c>
      <c r="X34" s="30">
        <v>12255.688965374649</v>
      </c>
      <c r="Y34" s="30">
        <v>13172.368023531601</v>
      </c>
      <c r="Z34" s="30">
        <v>15245.294211961487</v>
      </c>
      <c r="AA34" s="30">
        <v>17318.220400391372</v>
      </c>
      <c r="AB34" s="30">
        <v>19391.146588821255</v>
      </c>
      <c r="AC34" s="30">
        <v>21464.072777251145</v>
      </c>
      <c r="AD34" s="30">
        <v>23536.998965681032</v>
      </c>
      <c r="AE34" s="30">
        <v>25609.925154110919</v>
      </c>
      <c r="AF34" s="30">
        <v>27682.851342540805</v>
      </c>
      <c r="AG34" s="30">
        <v>29755.777530970696</v>
      </c>
      <c r="AH34" s="30">
        <v>31828.703719400582</v>
      </c>
      <c r="AI34" s="30">
        <v>33901.629907830473</v>
      </c>
      <c r="AJ34" s="30">
        <v>35974.556096260356</v>
      </c>
      <c r="AK34" s="30">
        <v>38047.482284690246</v>
      </c>
      <c r="AL34" s="30">
        <v>40120.408473120129</v>
      </c>
      <c r="AM34" s="30">
        <v>42193.33466155002</v>
      </c>
      <c r="AN34" s="30">
        <v>44266.260849979888</v>
      </c>
      <c r="AO34" s="30">
        <v>45471.428529219796</v>
      </c>
      <c r="AP34" s="30">
        <v>46574.239557579902</v>
      </c>
      <c r="AQ34" s="30">
        <v>47581.9165352399</v>
      </c>
      <c r="AR34" s="30">
        <v>48495.457317739885</v>
      </c>
      <c r="AS34" s="30">
        <v>49315.704433759791</v>
      </c>
      <c r="AT34" s="4"/>
      <c r="AU34" s="4"/>
      <c r="AV34" s="4"/>
      <c r="AW34" s="4"/>
      <c r="AX34" s="4"/>
      <c r="AY34" s="4"/>
      <c r="AZ34" s="4"/>
      <c r="BA34" s="4"/>
      <c r="BB34" s="4"/>
      <c r="BC34" s="4"/>
      <c r="BD34" s="4"/>
      <c r="BE34" s="4"/>
      <c r="BF34" s="4"/>
      <c r="BG34" s="4"/>
      <c r="BH34" s="4"/>
      <c r="BI34" s="4"/>
      <c r="BJ34" s="4"/>
    </row>
    <row r="35" spans="1:62" x14ac:dyDescent="0.3">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row>
    <row r="36" spans="1:62" x14ac:dyDescent="0.3">
      <c r="A36" s="4"/>
      <c r="B36" s="4"/>
      <c r="C36" s="16" t="s">
        <v>19</v>
      </c>
      <c r="D36" s="17"/>
      <c r="E36" s="17"/>
      <c r="F36" s="17" t="s">
        <v>6</v>
      </c>
      <c r="G36" s="17" t="s">
        <v>7</v>
      </c>
      <c r="H36" s="17" t="s">
        <v>8</v>
      </c>
      <c r="I36" s="18"/>
      <c r="J36" s="18"/>
      <c r="K36" s="18"/>
      <c r="L36" s="18"/>
      <c r="M36" s="17">
        <f>$M$9</f>
        <v>2018</v>
      </c>
      <c r="N36" s="17">
        <f t="shared" ref="N36:AS36" si="15">M36+1</f>
        <v>2019</v>
      </c>
      <c r="O36" s="17">
        <f t="shared" si="15"/>
        <v>2020</v>
      </c>
      <c r="P36" s="17">
        <f t="shared" si="15"/>
        <v>2021</v>
      </c>
      <c r="Q36" s="17">
        <f t="shared" si="15"/>
        <v>2022</v>
      </c>
      <c r="R36" s="17">
        <f t="shared" si="15"/>
        <v>2023</v>
      </c>
      <c r="S36" s="17">
        <f t="shared" si="15"/>
        <v>2024</v>
      </c>
      <c r="T36" s="17">
        <f t="shared" si="15"/>
        <v>2025</v>
      </c>
      <c r="U36" s="17">
        <f t="shared" si="15"/>
        <v>2026</v>
      </c>
      <c r="V36" s="17">
        <f t="shared" si="15"/>
        <v>2027</v>
      </c>
      <c r="W36" s="17">
        <f t="shared" si="15"/>
        <v>2028</v>
      </c>
      <c r="X36" s="17">
        <f t="shared" si="15"/>
        <v>2029</v>
      </c>
      <c r="Y36" s="17">
        <f t="shared" si="15"/>
        <v>2030</v>
      </c>
      <c r="Z36" s="17">
        <f t="shared" si="15"/>
        <v>2031</v>
      </c>
      <c r="AA36" s="17">
        <f t="shared" si="15"/>
        <v>2032</v>
      </c>
      <c r="AB36" s="17">
        <f t="shared" si="15"/>
        <v>2033</v>
      </c>
      <c r="AC36" s="17">
        <f t="shared" si="15"/>
        <v>2034</v>
      </c>
      <c r="AD36" s="17">
        <f t="shared" si="15"/>
        <v>2035</v>
      </c>
      <c r="AE36" s="17">
        <f t="shared" si="15"/>
        <v>2036</v>
      </c>
      <c r="AF36" s="17">
        <f t="shared" si="15"/>
        <v>2037</v>
      </c>
      <c r="AG36" s="17">
        <f t="shared" si="15"/>
        <v>2038</v>
      </c>
      <c r="AH36" s="17">
        <f t="shared" si="15"/>
        <v>2039</v>
      </c>
      <c r="AI36" s="17">
        <f t="shared" si="15"/>
        <v>2040</v>
      </c>
      <c r="AJ36" s="17">
        <f t="shared" si="15"/>
        <v>2041</v>
      </c>
      <c r="AK36" s="17">
        <f t="shared" si="15"/>
        <v>2042</v>
      </c>
      <c r="AL36" s="17">
        <f t="shared" si="15"/>
        <v>2043</v>
      </c>
      <c r="AM36" s="17">
        <f t="shared" si="15"/>
        <v>2044</v>
      </c>
      <c r="AN36" s="17">
        <f t="shared" si="15"/>
        <v>2045</v>
      </c>
      <c r="AO36" s="17">
        <f t="shared" si="15"/>
        <v>2046</v>
      </c>
      <c r="AP36" s="17">
        <f t="shared" si="15"/>
        <v>2047</v>
      </c>
      <c r="AQ36" s="17">
        <f t="shared" si="15"/>
        <v>2048</v>
      </c>
      <c r="AR36" s="17">
        <f t="shared" si="15"/>
        <v>2049</v>
      </c>
      <c r="AS36" s="17">
        <f t="shared" si="15"/>
        <v>2050</v>
      </c>
      <c r="AT36" s="4"/>
      <c r="AU36" s="4"/>
      <c r="AV36" s="4"/>
      <c r="AW36" s="4"/>
      <c r="AX36" s="4"/>
      <c r="AY36" s="4"/>
      <c r="AZ36" s="4"/>
      <c r="BA36" s="4"/>
      <c r="BB36" s="4"/>
      <c r="BC36" s="4"/>
      <c r="BD36" s="4"/>
      <c r="BE36" s="4"/>
      <c r="BF36" s="4"/>
      <c r="BG36" s="4"/>
      <c r="BH36" s="4"/>
      <c r="BI36" s="4"/>
      <c r="BJ36" s="4"/>
    </row>
    <row r="37" spans="1:62" s="25" customFormat="1" x14ac:dyDescent="0.3">
      <c r="A37" s="19"/>
      <c r="B37" s="39"/>
      <c r="C37" s="20" t="s">
        <v>9</v>
      </c>
      <c r="D37" s="19" t="s">
        <v>10</v>
      </c>
      <c r="E37" s="19"/>
      <c r="F37" s="19"/>
      <c r="G37" s="19"/>
      <c r="H37" s="40"/>
      <c r="I37" s="19"/>
      <c r="J37" s="4"/>
      <c r="K37" s="41"/>
      <c r="L37" s="42"/>
      <c r="M37" s="21">
        <v>0</v>
      </c>
      <c r="N37" s="21">
        <v>73.362353835881791</v>
      </c>
      <c r="O37" s="21">
        <v>176.87651364335741</v>
      </c>
      <c r="P37" s="21">
        <v>287.25461572817051</v>
      </c>
      <c r="Q37" s="21">
        <v>405.70281890294905</v>
      </c>
      <c r="R37" s="21">
        <v>527.67576870968139</v>
      </c>
      <c r="S37" s="21">
        <v>654.40172717728751</v>
      </c>
      <c r="T37" s="21">
        <v>784.42847972912318</v>
      </c>
      <c r="U37" s="21">
        <v>918.89809212839759</v>
      </c>
      <c r="V37" s="21">
        <v>1059.6119591550912</v>
      </c>
      <c r="W37" s="21">
        <v>1206.3645764315372</v>
      </c>
      <c r="X37" s="21">
        <v>1306.8790454420605</v>
      </c>
      <c r="Y37" s="21">
        <v>1410.5966493152055</v>
      </c>
      <c r="Z37" s="23">
        <f>Y37+($AN37-$Y37)/($AN$36-$Y$36)</f>
        <v>2187.8859375369852</v>
      </c>
      <c r="AA37" s="23">
        <f t="shared" ref="AA37:AM37" si="16">Z37+($AN37-$Y37)/($AN$36-$Y$36)</f>
        <v>2965.175225758765</v>
      </c>
      <c r="AB37" s="23">
        <f t="shared" si="16"/>
        <v>3742.4645139805448</v>
      </c>
      <c r="AC37" s="23">
        <f t="shared" si="16"/>
        <v>4519.7538022023246</v>
      </c>
      <c r="AD37" s="23">
        <f t="shared" si="16"/>
        <v>5297.0430904241039</v>
      </c>
      <c r="AE37" s="23">
        <f t="shared" si="16"/>
        <v>6074.3323786458832</v>
      </c>
      <c r="AF37" s="23">
        <f t="shared" si="16"/>
        <v>6851.6216668676625</v>
      </c>
      <c r="AG37" s="23">
        <f t="shared" si="16"/>
        <v>7628.9109550894418</v>
      </c>
      <c r="AH37" s="23">
        <f t="shared" si="16"/>
        <v>8406.2002433112211</v>
      </c>
      <c r="AI37" s="23">
        <f t="shared" si="16"/>
        <v>9183.4895315330014</v>
      </c>
      <c r="AJ37" s="23">
        <f t="shared" si="16"/>
        <v>9960.7788197547816</v>
      </c>
      <c r="AK37" s="23">
        <f t="shared" si="16"/>
        <v>10738.068107976562</v>
      </c>
      <c r="AL37" s="23">
        <f t="shared" si="16"/>
        <v>11515.357396198342</v>
      </c>
      <c r="AM37" s="23">
        <f t="shared" si="16"/>
        <v>12292.646684420122</v>
      </c>
      <c r="AN37" s="24">
        <f t="shared" ref="AN37:AS37" si="17">AN$38</f>
        <v>13069.935972641901</v>
      </c>
      <c r="AO37" s="24">
        <f t="shared" si="17"/>
        <v>13813.5648227899</v>
      </c>
      <c r="AP37" s="24">
        <f t="shared" si="17"/>
        <v>14564.6067207419</v>
      </c>
      <c r="AQ37" s="24">
        <f t="shared" si="17"/>
        <v>15322.777439246</v>
      </c>
      <c r="AR37" s="24">
        <f t="shared" si="17"/>
        <v>16087.78133788</v>
      </c>
      <c r="AS37" s="24">
        <f t="shared" si="17"/>
        <v>16859.283944219998</v>
      </c>
      <c r="AT37" s="19"/>
      <c r="AU37" s="19"/>
      <c r="AV37" s="19"/>
      <c r="AW37" s="19"/>
      <c r="AX37" s="19"/>
      <c r="AY37" s="19"/>
      <c r="AZ37" s="19"/>
      <c r="BA37" s="19"/>
      <c r="BB37" s="19"/>
      <c r="BC37" s="19"/>
      <c r="BD37" s="19"/>
      <c r="BE37" s="19"/>
      <c r="BF37" s="19"/>
      <c r="BG37" s="19"/>
      <c r="BH37" s="19"/>
      <c r="BI37" s="19"/>
      <c r="BJ37" s="19"/>
    </row>
    <row r="38" spans="1:62" x14ac:dyDescent="0.3">
      <c r="A38" s="4"/>
      <c r="B38" s="4"/>
      <c r="C38" s="20" t="s">
        <v>15</v>
      </c>
      <c r="D38" s="4" t="s">
        <v>10</v>
      </c>
      <c r="E38" s="4"/>
      <c r="F38" s="34"/>
      <c r="G38" s="34"/>
      <c r="H38" s="34"/>
      <c r="I38" s="4"/>
      <c r="J38" s="4"/>
      <c r="K38" s="31"/>
      <c r="L38" s="31"/>
      <c r="M38" s="22">
        <v>689.29380326199998</v>
      </c>
      <c r="N38" s="22">
        <v>827.38602372000003</v>
      </c>
      <c r="O38" s="22">
        <v>1100.3549278339101</v>
      </c>
      <c r="P38" s="22">
        <v>1296.56860683535</v>
      </c>
      <c r="Q38" s="22">
        <v>1498.3834150401999</v>
      </c>
      <c r="R38" s="22">
        <v>1706.1567130879901</v>
      </c>
      <c r="S38" s="22">
        <v>1926.4987618799901</v>
      </c>
      <c r="T38" s="22">
        <v>2152.2593289421902</v>
      </c>
      <c r="U38" s="22">
        <v>2392.9500681279901</v>
      </c>
      <c r="V38" s="22">
        <v>2637.8586023966</v>
      </c>
      <c r="W38" s="22">
        <v>2887.3317878448001</v>
      </c>
      <c r="X38" s="22">
        <v>3140.8054508360001</v>
      </c>
      <c r="Y38" s="22">
        <v>3398.4303902557999</v>
      </c>
      <c r="Z38" s="22">
        <v>3932.4722588693999</v>
      </c>
      <c r="AA38" s="22">
        <v>4488.7504943422</v>
      </c>
      <c r="AB38" s="22">
        <v>5057.8158682399999</v>
      </c>
      <c r="AC38" s="22">
        <v>5640.3588562819996</v>
      </c>
      <c r="AD38" s="22">
        <v>6234.9936558359996</v>
      </c>
      <c r="AE38" s="22">
        <v>6856.9314003979998</v>
      </c>
      <c r="AF38" s="22">
        <v>7491.8925878279997</v>
      </c>
      <c r="AG38" s="22">
        <v>8139.7399124879903</v>
      </c>
      <c r="AH38" s="22">
        <v>8800.2778184819999</v>
      </c>
      <c r="AI38" s="22">
        <v>9473.3272415079991</v>
      </c>
      <c r="AJ38" s="22">
        <v>10175.4453379279</v>
      </c>
      <c r="AK38" s="22">
        <v>10886.461557502</v>
      </c>
      <c r="AL38" s="22">
        <v>11606.079885723901</v>
      </c>
      <c r="AM38" s="22">
        <v>12334.0057516979</v>
      </c>
      <c r="AN38" s="22">
        <v>13069.935972641901</v>
      </c>
      <c r="AO38" s="22">
        <v>13813.5648227899</v>
      </c>
      <c r="AP38" s="22">
        <v>14564.6067207419</v>
      </c>
      <c r="AQ38" s="22">
        <v>15322.777439246</v>
      </c>
      <c r="AR38" s="22">
        <v>16087.78133788</v>
      </c>
      <c r="AS38" s="22">
        <v>16859.283944219998</v>
      </c>
      <c r="AT38" s="4"/>
      <c r="AU38" s="4"/>
      <c r="AV38" s="4"/>
      <c r="AW38" s="4"/>
      <c r="AX38" s="4"/>
      <c r="AY38" s="4"/>
      <c r="AZ38" s="4"/>
      <c r="BA38" s="4"/>
      <c r="BB38" s="4"/>
      <c r="BC38" s="4"/>
      <c r="BD38" s="4"/>
      <c r="BE38" s="4"/>
      <c r="BF38" s="4"/>
      <c r="BG38" s="4"/>
      <c r="BH38" s="4"/>
      <c r="BI38" s="4"/>
      <c r="BJ38" s="4"/>
    </row>
    <row r="39" spans="1:62" x14ac:dyDescent="0.3">
      <c r="A39" s="4"/>
      <c r="B39" s="4"/>
      <c r="C39" s="3" t="s">
        <v>12</v>
      </c>
      <c r="D39" s="30" t="s">
        <v>10</v>
      </c>
      <c r="E39" s="30" t="str">
        <f>IF(D39="Statewide","converted to CAISO","")</f>
        <v/>
      </c>
      <c r="F39" s="4"/>
      <c r="G39" s="4"/>
      <c r="H39" s="4"/>
      <c r="I39" s="4"/>
      <c r="J39" s="4"/>
      <c r="K39" s="31"/>
      <c r="L39" s="31"/>
      <c r="M39" s="36">
        <v>0</v>
      </c>
      <c r="N39" s="36">
        <v>73.362353835881791</v>
      </c>
      <c r="O39" s="36">
        <v>176.87651364335741</v>
      </c>
      <c r="P39" s="36">
        <v>287.25461572817051</v>
      </c>
      <c r="Q39" s="36">
        <v>405.70281890294905</v>
      </c>
      <c r="R39" s="36">
        <v>527.67576870968139</v>
      </c>
      <c r="S39" s="36">
        <v>654.40172717728751</v>
      </c>
      <c r="T39" s="36">
        <v>784.42847972912318</v>
      </c>
      <c r="U39" s="36">
        <v>918.89809212839759</v>
      </c>
      <c r="V39" s="36">
        <v>1059.6119591550912</v>
      </c>
      <c r="W39" s="36">
        <v>1206.3645764315372</v>
      </c>
      <c r="X39" s="36">
        <v>1306.8790454420605</v>
      </c>
      <c r="Y39" s="36">
        <v>1410.5966493152055</v>
      </c>
      <c r="Z39" s="36">
        <v>2187.8859375369852</v>
      </c>
      <c r="AA39" s="36">
        <v>2965.175225758765</v>
      </c>
      <c r="AB39" s="36">
        <v>3742.4645139805448</v>
      </c>
      <c r="AC39" s="36">
        <v>4519.7538022023246</v>
      </c>
      <c r="AD39" s="36">
        <v>5297.0430904241039</v>
      </c>
      <c r="AE39" s="36">
        <v>6074.3323786458832</v>
      </c>
      <c r="AF39" s="36">
        <v>6851.6216668676625</v>
      </c>
      <c r="AG39" s="36">
        <v>7628.9109550894418</v>
      </c>
      <c r="AH39" s="36">
        <v>8406.2002433112211</v>
      </c>
      <c r="AI39" s="36">
        <v>9183.4895315330014</v>
      </c>
      <c r="AJ39" s="36">
        <v>9960.7788197547816</v>
      </c>
      <c r="AK39" s="36">
        <v>10738.068107976562</v>
      </c>
      <c r="AL39" s="36">
        <v>11515.357396198342</v>
      </c>
      <c r="AM39" s="36">
        <v>12292.646684420122</v>
      </c>
      <c r="AN39" s="36">
        <v>13069.935972641901</v>
      </c>
      <c r="AO39" s="36">
        <v>13813.5648227899</v>
      </c>
      <c r="AP39" s="36">
        <v>14564.6067207419</v>
      </c>
      <c r="AQ39" s="36">
        <v>15322.777439246</v>
      </c>
      <c r="AR39" s="36">
        <v>16087.78133788</v>
      </c>
      <c r="AS39" s="36">
        <v>16859.283944219998</v>
      </c>
      <c r="AT39" s="4"/>
      <c r="AU39" s="4"/>
      <c r="AV39" s="4"/>
      <c r="AW39" s="4"/>
      <c r="AX39" s="4"/>
      <c r="AY39" s="4"/>
      <c r="AZ39" s="4"/>
      <c r="BA39" s="4"/>
      <c r="BB39" s="4"/>
      <c r="BC39" s="4"/>
      <c r="BD39" s="4"/>
      <c r="BE39" s="4"/>
      <c r="BF39" s="4"/>
      <c r="BG39" s="4"/>
      <c r="BH39" s="4"/>
      <c r="BI39" s="4"/>
      <c r="BJ39" s="4"/>
    </row>
    <row r="40" spans="1:62" x14ac:dyDescent="0.3">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row>
    <row r="41" spans="1:62" x14ac:dyDescent="0.3">
      <c r="A41" s="4"/>
      <c r="B41" s="4"/>
      <c r="C41" s="16" t="s">
        <v>20</v>
      </c>
      <c r="D41" s="17"/>
      <c r="E41" s="17"/>
      <c r="F41" s="17" t="s">
        <v>6</v>
      </c>
      <c r="G41" s="17" t="s">
        <v>7</v>
      </c>
      <c r="H41" s="17" t="s">
        <v>8</v>
      </c>
      <c r="I41" s="18"/>
      <c r="J41" s="18"/>
      <c r="K41" s="18"/>
      <c r="L41" s="18"/>
      <c r="M41" s="17">
        <f>$M$9</f>
        <v>2018</v>
      </c>
      <c r="N41" s="17">
        <f t="shared" ref="N41:AS41" si="18">M41+1</f>
        <v>2019</v>
      </c>
      <c r="O41" s="17">
        <f t="shared" si="18"/>
        <v>2020</v>
      </c>
      <c r="P41" s="17">
        <f t="shared" si="18"/>
        <v>2021</v>
      </c>
      <c r="Q41" s="17">
        <f t="shared" si="18"/>
        <v>2022</v>
      </c>
      <c r="R41" s="17">
        <f t="shared" si="18"/>
        <v>2023</v>
      </c>
      <c r="S41" s="17">
        <f t="shared" si="18"/>
        <v>2024</v>
      </c>
      <c r="T41" s="17">
        <f t="shared" si="18"/>
        <v>2025</v>
      </c>
      <c r="U41" s="17">
        <f t="shared" si="18"/>
        <v>2026</v>
      </c>
      <c r="V41" s="17">
        <f t="shared" si="18"/>
        <v>2027</v>
      </c>
      <c r="W41" s="17">
        <f t="shared" si="18"/>
        <v>2028</v>
      </c>
      <c r="X41" s="17">
        <f t="shared" si="18"/>
        <v>2029</v>
      </c>
      <c r="Y41" s="17">
        <f t="shared" si="18"/>
        <v>2030</v>
      </c>
      <c r="Z41" s="17">
        <f t="shared" si="18"/>
        <v>2031</v>
      </c>
      <c r="AA41" s="17">
        <f t="shared" si="18"/>
        <v>2032</v>
      </c>
      <c r="AB41" s="17">
        <f t="shared" si="18"/>
        <v>2033</v>
      </c>
      <c r="AC41" s="17">
        <f t="shared" si="18"/>
        <v>2034</v>
      </c>
      <c r="AD41" s="17">
        <f t="shared" si="18"/>
        <v>2035</v>
      </c>
      <c r="AE41" s="17">
        <f t="shared" si="18"/>
        <v>2036</v>
      </c>
      <c r="AF41" s="17">
        <f t="shared" si="18"/>
        <v>2037</v>
      </c>
      <c r="AG41" s="17">
        <f t="shared" si="18"/>
        <v>2038</v>
      </c>
      <c r="AH41" s="17">
        <f t="shared" si="18"/>
        <v>2039</v>
      </c>
      <c r="AI41" s="17">
        <f t="shared" si="18"/>
        <v>2040</v>
      </c>
      <c r="AJ41" s="17">
        <f t="shared" si="18"/>
        <v>2041</v>
      </c>
      <c r="AK41" s="17">
        <f t="shared" si="18"/>
        <v>2042</v>
      </c>
      <c r="AL41" s="17">
        <f t="shared" si="18"/>
        <v>2043</v>
      </c>
      <c r="AM41" s="17">
        <f t="shared" si="18"/>
        <v>2044</v>
      </c>
      <c r="AN41" s="17">
        <f t="shared" si="18"/>
        <v>2045</v>
      </c>
      <c r="AO41" s="17">
        <f t="shared" si="18"/>
        <v>2046</v>
      </c>
      <c r="AP41" s="17">
        <f t="shared" si="18"/>
        <v>2047</v>
      </c>
      <c r="AQ41" s="17">
        <f t="shared" si="18"/>
        <v>2048</v>
      </c>
      <c r="AR41" s="17">
        <f t="shared" si="18"/>
        <v>2049</v>
      </c>
      <c r="AS41" s="17">
        <f t="shared" si="18"/>
        <v>2050</v>
      </c>
      <c r="AT41" s="4"/>
      <c r="AU41" s="4"/>
      <c r="AV41" s="4"/>
      <c r="AW41" s="4"/>
      <c r="AX41" s="4"/>
      <c r="AY41" s="4"/>
      <c r="AZ41" s="4"/>
      <c r="BA41" s="4"/>
      <c r="BB41" s="4"/>
      <c r="BC41" s="4"/>
      <c r="BD41" s="4"/>
      <c r="BE41" s="4"/>
      <c r="BF41" s="4"/>
      <c r="BG41" s="4"/>
      <c r="BH41" s="4"/>
      <c r="BI41" s="4"/>
      <c r="BJ41" s="4"/>
    </row>
    <row r="42" spans="1:62" s="4" customFormat="1" ht="13.8" x14ac:dyDescent="0.3"/>
    <row r="43" spans="1:62" s="4" customFormat="1" ht="13.8" x14ac:dyDescent="0.3">
      <c r="C43" s="32" t="s">
        <v>21</v>
      </c>
    </row>
    <row r="44" spans="1:62" x14ac:dyDescent="0.3">
      <c r="A44" s="4"/>
      <c r="B44" s="4"/>
      <c r="C44" s="20" t="s">
        <v>22</v>
      </c>
      <c r="D44" s="4" t="s">
        <v>10</v>
      </c>
      <c r="E44" s="4"/>
      <c r="F44" s="34"/>
      <c r="G44" s="34"/>
      <c r="H44" s="34"/>
      <c r="I44" s="4"/>
      <c r="J44" s="4"/>
      <c r="K44" s="43"/>
      <c r="L44" s="43"/>
      <c r="M44" s="22">
        <v>0</v>
      </c>
      <c r="N44" s="22">
        <v>0</v>
      </c>
      <c r="O44" s="22">
        <v>0</v>
      </c>
      <c r="P44" s="22">
        <v>0</v>
      </c>
      <c r="Q44" s="22">
        <v>0</v>
      </c>
      <c r="R44" s="22">
        <v>0</v>
      </c>
      <c r="S44" s="22">
        <v>0</v>
      </c>
      <c r="T44" s="22">
        <v>0</v>
      </c>
      <c r="U44" s="22">
        <v>0</v>
      </c>
      <c r="V44" s="22">
        <v>0</v>
      </c>
      <c r="W44" s="22">
        <v>0</v>
      </c>
      <c r="X44" s="22">
        <v>0</v>
      </c>
      <c r="Y44" s="22">
        <v>0</v>
      </c>
      <c r="Z44" s="23">
        <f t="shared" ref="Z44:AM44" si="19">Y44+($AN44-$Y44)/($AN$41-$Y$41)</f>
        <v>445.79159840133332</v>
      </c>
      <c r="AA44" s="23">
        <f t="shared" si="19"/>
        <v>891.58319680266663</v>
      </c>
      <c r="AB44" s="23">
        <f t="shared" si="19"/>
        <v>1337.3747952039998</v>
      </c>
      <c r="AC44" s="23">
        <f t="shared" si="19"/>
        <v>1783.1663936053333</v>
      </c>
      <c r="AD44" s="23">
        <f t="shared" si="19"/>
        <v>2228.9579920066667</v>
      </c>
      <c r="AE44" s="23">
        <f t="shared" si="19"/>
        <v>2674.7495904080001</v>
      </c>
      <c r="AF44" s="23">
        <f t="shared" si="19"/>
        <v>3120.5411888093336</v>
      </c>
      <c r="AG44" s="23">
        <f t="shared" si="19"/>
        <v>3566.332787210667</v>
      </c>
      <c r="AH44" s="23">
        <f t="shared" si="19"/>
        <v>4012.1243856120004</v>
      </c>
      <c r="AI44" s="23">
        <f t="shared" si="19"/>
        <v>4457.9159840133334</v>
      </c>
      <c r="AJ44" s="23">
        <f t="shared" si="19"/>
        <v>4903.7075824146668</v>
      </c>
      <c r="AK44" s="23">
        <f t="shared" si="19"/>
        <v>5349.4991808160003</v>
      </c>
      <c r="AL44" s="23">
        <f t="shared" si="19"/>
        <v>5795.2907792173337</v>
      </c>
      <c r="AM44" s="23">
        <f t="shared" si="19"/>
        <v>6241.0823776186671</v>
      </c>
      <c r="AN44" s="24">
        <f t="shared" ref="AN44:AS44" si="20">AN45</f>
        <v>6686.8739760199996</v>
      </c>
      <c r="AO44" s="24">
        <f t="shared" si="20"/>
        <v>7010.3149072199903</v>
      </c>
      <c r="AP44" s="24">
        <f t="shared" si="20"/>
        <v>7301.10657901999</v>
      </c>
      <c r="AQ44" s="24">
        <f t="shared" si="20"/>
        <v>7557.3948156200004</v>
      </c>
      <c r="AR44" s="24">
        <f t="shared" si="20"/>
        <v>7777.5366322199898</v>
      </c>
      <c r="AS44" s="24">
        <f t="shared" si="20"/>
        <v>7959.9963820200001</v>
      </c>
      <c r="AT44" s="4"/>
      <c r="AU44" s="4"/>
      <c r="AV44" s="4"/>
      <c r="AW44" s="4"/>
      <c r="AX44" s="4"/>
      <c r="AY44" s="4"/>
      <c r="AZ44" s="4"/>
      <c r="BA44" s="4"/>
      <c r="BB44" s="4"/>
      <c r="BC44" s="4"/>
      <c r="BD44" s="4"/>
      <c r="BE44" s="4"/>
      <c r="BF44" s="4"/>
      <c r="BG44" s="4"/>
      <c r="BH44" s="4"/>
      <c r="BI44" s="4"/>
      <c r="BJ44" s="4"/>
    </row>
    <row r="45" spans="1:62" s="4" customFormat="1" ht="13.8" x14ac:dyDescent="0.3">
      <c r="C45" s="20" t="s">
        <v>15</v>
      </c>
      <c r="D45" s="4" t="s">
        <v>10</v>
      </c>
      <c r="M45" s="22">
        <v>0</v>
      </c>
      <c r="N45" s="22">
        <v>0</v>
      </c>
      <c r="O45" s="22">
        <v>0</v>
      </c>
      <c r="P45" s="22">
        <v>0</v>
      </c>
      <c r="Q45" s="22">
        <v>0</v>
      </c>
      <c r="R45" s="22">
        <v>0</v>
      </c>
      <c r="S45" s="22">
        <v>0</v>
      </c>
      <c r="T45" s="22">
        <v>-4.8692518399998299</v>
      </c>
      <c r="U45" s="22">
        <v>7.7107912800001897</v>
      </c>
      <c r="V45" s="22">
        <v>52.967488360000502</v>
      </c>
      <c r="W45" s="22">
        <v>146.18375176000001</v>
      </c>
      <c r="X45" s="22">
        <v>299.02921221999901</v>
      </c>
      <c r="Y45" s="22">
        <v>520.44879628000001</v>
      </c>
      <c r="Z45" s="22">
        <v>809.56202401999997</v>
      </c>
      <c r="AA45" s="22">
        <v>1164.5729355399999</v>
      </c>
      <c r="AB45" s="22">
        <v>1571.0564598399999</v>
      </c>
      <c r="AC45" s="22">
        <v>2005.00014987999</v>
      </c>
      <c r="AD45" s="22">
        <v>2454.5839811800001</v>
      </c>
      <c r="AE45" s="22">
        <v>2905.5278144600002</v>
      </c>
      <c r="AF45" s="22">
        <v>3358.3071521400002</v>
      </c>
      <c r="AG45" s="22">
        <v>3811.6087953800002</v>
      </c>
      <c r="AH45" s="22">
        <v>4261.0014945200001</v>
      </c>
      <c r="AI45" s="22">
        <v>4702.9257328799904</v>
      </c>
      <c r="AJ45" s="22">
        <v>5135.1979463999996</v>
      </c>
      <c r="AK45" s="22">
        <v>5553.7078662200001</v>
      </c>
      <c r="AL45" s="22">
        <v>5954.6163704199998</v>
      </c>
      <c r="AM45" s="22">
        <v>6333.6673646199997</v>
      </c>
      <c r="AN45" s="22">
        <v>6686.8739760199996</v>
      </c>
      <c r="AO45" s="22">
        <v>7010.3149072199903</v>
      </c>
      <c r="AP45" s="22">
        <v>7301.10657901999</v>
      </c>
      <c r="AQ45" s="22">
        <v>7557.3948156200004</v>
      </c>
      <c r="AR45" s="22">
        <v>7777.5366322199898</v>
      </c>
      <c r="AS45" s="22">
        <v>7959.9963820200001</v>
      </c>
    </row>
    <row r="46" spans="1:62" x14ac:dyDescent="0.3">
      <c r="A46" s="4"/>
      <c r="B46" s="4"/>
      <c r="C46" s="35" t="s">
        <v>23</v>
      </c>
      <c r="D46" s="30" t="s">
        <v>10</v>
      </c>
      <c r="E46" s="30" t="str">
        <f>IF(D46="Statewide","converted to CAISO","")</f>
        <v/>
      </c>
      <c r="F46" s="4"/>
      <c r="G46" s="4"/>
      <c r="H46" s="4"/>
      <c r="I46" s="4"/>
      <c r="J46" s="4"/>
      <c r="K46" s="44"/>
      <c r="L46" s="44"/>
      <c r="M46" s="36">
        <v>0</v>
      </c>
      <c r="N46" s="36">
        <v>0</v>
      </c>
      <c r="O46" s="36">
        <v>0</v>
      </c>
      <c r="P46" s="36">
        <v>0</v>
      </c>
      <c r="Q46" s="36">
        <v>0</v>
      </c>
      <c r="R46" s="36">
        <v>0</v>
      </c>
      <c r="S46" s="36">
        <v>0</v>
      </c>
      <c r="T46" s="36">
        <v>0</v>
      </c>
      <c r="U46" s="36">
        <v>0</v>
      </c>
      <c r="V46" s="36">
        <v>0</v>
      </c>
      <c r="W46" s="36">
        <v>0</v>
      </c>
      <c r="X46" s="36">
        <v>0</v>
      </c>
      <c r="Y46" s="36">
        <v>0</v>
      </c>
      <c r="Z46" s="36">
        <v>445.79159840133332</v>
      </c>
      <c r="AA46" s="36">
        <v>891.58319680266663</v>
      </c>
      <c r="AB46" s="36">
        <v>1337.3747952039998</v>
      </c>
      <c r="AC46" s="36">
        <v>1783.1663936053333</v>
      </c>
      <c r="AD46" s="36">
        <v>2228.9579920066667</v>
      </c>
      <c r="AE46" s="36">
        <v>2674.7495904080001</v>
      </c>
      <c r="AF46" s="36">
        <v>3120.5411888093336</v>
      </c>
      <c r="AG46" s="36">
        <v>3566.332787210667</v>
      </c>
      <c r="AH46" s="36">
        <v>4012.1243856120004</v>
      </c>
      <c r="AI46" s="36">
        <v>4457.9159840133334</v>
      </c>
      <c r="AJ46" s="36">
        <v>4903.7075824146668</v>
      </c>
      <c r="AK46" s="36">
        <v>5349.4991808160003</v>
      </c>
      <c r="AL46" s="36">
        <v>5795.2907792173337</v>
      </c>
      <c r="AM46" s="36">
        <v>6241.0823776186671</v>
      </c>
      <c r="AN46" s="36">
        <v>6686.8739760199996</v>
      </c>
      <c r="AO46" s="36">
        <v>7010.3149072199903</v>
      </c>
      <c r="AP46" s="36">
        <v>7301.10657901999</v>
      </c>
      <c r="AQ46" s="36">
        <v>7557.3948156200004</v>
      </c>
      <c r="AR46" s="36">
        <v>7777.5366322199898</v>
      </c>
      <c r="AS46" s="36">
        <v>7959.9963820200001</v>
      </c>
      <c r="AT46" s="4"/>
      <c r="AU46" s="4"/>
      <c r="AV46" s="4"/>
      <c r="AW46" s="4"/>
      <c r="AX46" s="4"/>
      <c r="AY46" s="4"/>
      <c r="AZ46" s="4"/>
      <c r="BA46" s="4"/>
      <c r="BB46" s="4"/>
      <c r="BC46" s="4"/>
      <c r="BD46" s="4"/>
      <c r="BE46" s="4"/>
      <c r="BF46" s="4"/>
      <c r="BG46" s="4"/>
      <c r="BH46" s="4"/>
      <c r="BI46" s="4"/>
      <c r="BJ46" s="4"/>
    </row>
    <row r="47" spans="1:62" s="4" customFormat="1" ht="13.8" x14ac:dyDescent="0.3">
      <c r="C47" s="19"/>
    </row>
    <row r="48" spans="1:62" s="4" customFormat="1" ht="13.8" x14ac:dyDescent="0.3">
      <c r="C48" s="32" t="s">
        <v>24</v>
      </c>
    </row>
    <row r="49" spans="1:62" x14ac:dyDescent="0.3">
      <c r="A49" s="4"/>
      <c r="B49" s="4"/>
      <c r="C49" s="20" t="s">
        <v>22</v>
      </c>
      <c r="D49" s="4" t="s">
        <v>10</v>
      </c>
      <c r="E49" s="4"/>
      <c r="F49" s="34"/>
      <c r="G49" s="34"/>
      <c r="H49" s="34"/>
      <c r="I49" s="4"/>
      <c r="J49" s="4"/>
      <c r="K49" s="43"/>
      <c r="L49" s="43"/>
      <c r="M49" s="22">
        <v>0</v>
      </c>
      <c r="N49" s="22">
        <v>0</v>
      </c>
      <c r="O49" s="22">
        <v>0</v>
      </c>
      <c r="P49" s="22">
        <v>0</v>
      </c>
      <c r="Q49" s="22">
        <v>0</v>
      </c>
      <c r="R49" s="22">
        <v>0</v>
      </c>
      <c r="S49" s="22">
        <v>0</v>
      </c>
      <c r="T49" s="22">
        <v>0</v>
      </c>
      <c r="U49" s="22">
        <v>0</v>
      </c>
      <c r="V49" s="22">
        <v>0</v>
      </c>
      <c r="W49" s="22">
        <v>0</v>
      </c>
      <c r="X49" s="22">
        <v>0</v>
      </c>
      <c r="Y49" s="22">
        <v>0</v>
      </c>
      <c r="Z49" s="23">
        <f t="shared" ref="Z49:AM49" si="21">Y49+($AN49-$Y49)/($AN$41-$Y$41)</f>
        <v>733.32234099599339</v>
      </c>
      <c r="AA49" s="23">
        <f t="shared" si="21"/>
        <v>1466.6446819919868</v>
      </c>
      <c r="AB49" s="23">
        <f t="shared" si="21"/>
        <v>2199.9670229879803</v>
      </c>
      <c r="AC49" s="23">
        <f t="shared" si="21"/>
        <v>2933.2893639839735</v>
      </c>
      <c r="AD49" s="23">
        <f t="shared" si="21"/>
        <v>3666.6117049799668</v>
      </c>
      <c r="AE49" s="23">
        <f t="shared" si="21"/>
        <v>4399.9340459759605</v>
      </c>
      <c r="AF49" s="23">
        <f t="shared" si="21"/>
        <v>5133.2563869719543</v>
      </c>
      <c r="AG49" s="23">
        <f t="shared" si="21"/>
        <v>5866.578727967948</v>
      </c>
      <c r="AH49" s="23">
        <f t="shared" si="21"/>
        <v>6599.9010689639417</v>
      </c>
      <c r="AI49" s="23">
        <f t="shared" si="21"/>
        <v>7333.2234099599355</v>
      </c>
      <c r="AJ49" s="23">
        <f t="shared" si="21"/>
        <v>8066.5457509559292</v>
      </c>
      <c r="AK49" s="23">
        <f t="shared" si="21"/>
        <v>8799.8680919519229</v>
      </c>
      <c r="AL49" s="23">
        <f t="shared" si="21"/>
        <v>9533.1904329479166</v>
      </c>
      <c r="AM49" s="23">
        <f t="shared" si="21"/>
        <v>10266.51277394391</v>
      </c>
      <c r="AN49" s="24">
        <f t="shared" ref="AN49:AS49" si="22">AN50</f>
        <v>10999.8351149399</v>
      </c>
      <c r="AO49" s="24">
        <f t="shared" si="22"/>
        <v>11184.7408099399</v>
      </c>
      <c r="AP49" s="24">
        <f t="shared" si="22"/>
        <v>11326.7146259399</v>
      </c>
      <c r="AQ49" s="24">
        <f t="shared" si="22"/>
        <v>11435.3672007399</v>
      </c>
      <c r="AR49" s="24">
        <f t="shared" si="22"/>
        <v>11518.7402989399</v>
      </c>
      <c r="AS49" s="24">
        <f t="shared" si="22"/>
        <v>11582.517479939899</v>
      </c>
      <c r="AT49" s="4"/>
      <c r="AU49" s="4"/>
      <c r="AV49" s="4"/>
      <c r="AW49" s="4"/>
      <c r="AX49" s="4"/>
      <c r="AY49" s="4"/>
      <c r="AZ49" s="4"/>
      <c r="BA49" s="4"/>
      <c r="BB49" s="4"/>
      <c r="BC49" s="4"/>
      <c r="BD49" s="4"/>
      <c r="BE49" s="4"/>
      <c r="BF49" s="4"/>
      <c r="BG49" s="4"/>
      <c r="BH49" s="4"/>
      <c r="BI49" s="4"/>
      <c r="BJ49" s="4"/>
    </row>
    <row r="50" spans="1:62" s="4" customFormat="1" ht="13.8" x14ac:dyDescent="0.3">
      <c r="C50" s="20" t="s">
        <v>15</v>
      </c>
      <c r="D50" s="4" t="s">
        <v>10</v>
      </c>
      <c r="M50" s="22">
        <v>0</v>
      </c>
      <c r="N50" s="22">
        <v>0</v>
      </c>
      <c r="O50" s="22">
        <v>0</v>
      </c>
      <c r="P50" s="22">
        <v>0</v>
      </c>
      <c r="Q50" s="22">
        <v>0</v>
      </c>
      <c r="R50" s="22">
        <v>0</v>
      </c>
      <c r="S50" s="22">
        <v>0</v>
      </c>
      <c r="T50" s="22">
        <v>55.128208860000001</v>
      </c>
      <c r="U50" s="22">
        <v>171.13075115999899</v>
      </c>
      <c r="V50" s="22">
        <v>368.27355216000001</v>
      </c>
      <c r="W50" s="22">
        <v>664.44301765999899</v>
      </c>
      <c r="X50" s="22">
        <v>1071.5074512799899</v>
      </c>
      <c r="Y50" s="22">
        <v>1595.3131086199901</v>
      </c>
      <c r="Z50" s="22">
        <v>2227.9225946800002</v>
      </c>
      <c r="AA50" s="22">
        <v>2956.5810333199902</v>
      </c>
      <c r="AB50" s="22">
        <v>3755.7001342999902</v>
      </c>
      <c r="AC50" s="22">
        <v>4590.2400471199899</v>
      </c>
      <c r="AD50" s="22">
        <v>5436.4633724199903</v>
      </c>
      <c r="AE50" s="22">
        <v>6267.5468901200002</v>
      </c>
      <c r="AF50" s="22">
        <v>7066.2167147399996</v>
      </c>
      <c r="AG50" s="22">
        <v>7816.01024994</v>
      </c>
      <c r="AH50" s="22">
        <v>8500.6308575399999</v>
      </c>
      <c r="AI50" s="22">
        <v>9109.4909025399993</v>
      </c>
      <c r="AJ50" s="22">
        <v>9639.4697683400009</v>
      </c>
      <c r="AK50" s="22">
        <v>10088.8895709399</v>
      </c>
      <c r="AL50" s="22">
        <v>10460.840152339901</v>
      </c>
      <c r="AM50" s="22">
        <v>10761.696110540001</v>
      </c>
      <c r="AN50" s="22">
        <v>10999.8351149399</v>
      </c>
      <c r="AO50" s="22">
        <v>11184.7408099399</v>
      </c>
      <c r="AP50" s="22">
        <v>11326.7146259399</v>
      </c>
      <c r="AQ50" s="22">
        <v>11435.3672007399</v>
      </c>
      <c r="AR50" s="22">
        <v>11518.7402989399</v>
      </c>
      <c r="AS50" s="22">
        <v>11582.517479939899</v>
      </c>
    </row>
    <row r="51" spans="1:62" x14ac:dyDescent="0.3">
      <c r="A51" s="4"/>
      <c r="B51" s="4"/>
      <c r="C51" s="35" t="s">
        <v>23</v>
      </c>
      <c r="D51" s="30" t="s">
        <v>10</v>
      </c>
      <c r="E51" s="30" t="str">
        <f>IF(D51="Statewide","converted to CAISO","")</f>
        <v/>
      </c>
      <c r="F51" s="4"/>
      <c r="G51" s="4"/>
      <c r="H51" s="4"/>
      <c r="I51" s="4"/>
      <c r="J51" s="4"/>
      <c r="K51" s="44"/>
      <c r="L51" s="44"/>
      <c r="M51" s="36">
        <v>0</v>
      </c>
      <c r="N51" s="36">
        <v>0</v>
      </c>
      <c r="O51" s="36">
        <v>0</v>
      </c>
      <c r="P51" s="36">
        <v>0</v>
      </c>
      <c r="Q51" s="36">
        <v>0</v>
      </c>
      <c r="R51" s="36">
        <v>0</v>
      </c>
      <c r="S51" s="36">
        <v>0</v>
      </c>
      <c r="T51" s="36">
        <v>0</v>
      </c>
      <c r="U51" s="36">
        <v>0</v>
      </c>
      <c r="V51" s="36">
        <v>0</v>
      </c>
      <c r="W51" s="36">
        <v>0</v>
      </c>
      <c r="X51" s="36">
        <v>0</v>
      </c>
      <c r="Y51" s="36">
        <v>0</v>
      </c>
      <c r="Z51" s="36">
        <v>733.32234099599339</v>
      </c>
      <c r="AA51" s="36">
        <v>1466.6446819919868</v>
      </c>
      <c r="AB51" s="36">
        <v>2199.9670229879803</v>
      </c>
      <c r="AC51" s="36">
        <v>2933.2893639839735</v>
      </c>
      <c r="AD51" s="36">
        <v>3666.6117049799668</v>
      </c>
      <c r="AE51" s="36">
        <v>4399.9340459759605</v>
      </c>
      <c r="AF51" s="36">
        <v>5133.2563869719543</v>
      </c>
      <c r="AG51" s="36">
        <v>5866.578727967948</v>
      </c>
      <c r="AH51" s="36">
        <v>6599.9010689639417</v>
      </c>
      <c r="AI51" s="36">
        <v>7333.2234099599355</v>
      </c>
      <c r="AJ51" s="36">
        <v>8066.5457509559292</v>
      </c>
      <c r="AK51" s="36">
        <v>8799.8680919519229</v>
      </c>
      <c r="AL51" s="36">
        <v>9533.1904329479166</v>
      </c>
      <c r="AM51" s="36">
        <v>10266.51277394391</v>
      </c>
      <c r="AN51" s="36">
        <v>10999.8351149399</v>
      </c>
      <c r="AO51" s="36">
        <v>11184.7408099399</v>
      </c>
      <c r="AP51" s="36">
        <v>11326.7146259399</v>
      </c>
      <c r="AQ51" s="36">
        <v>11435.3672007399</v>
      </c>
      <c r="AR51" s="36">
        <v>11518.7402989399</v>
      </c>
      <c r="AS51" s="36">
        <v>11582.517479939899</v>
      </c>
      <c r="AT51" s="4"/>
      <c r="AU51" s="4"/>
      <c r="AV51" s="4"/>
      <c r="AW51" s="4"/>
      <c r="AX51" s="4"/>
      <c r="AY51" s="4"/>
      <c r="AZ51" s="4"/>
      <c r="BA51" s="4"/>
      <c r="BB51" s="4"/>
      <c r="BC51" s="4"/>
      <c r="BD51" s="4"/>
      <c r="BE51" s="4"/>
      <c r="BF51" s="4"/>
      <c r="BG51" s="4"/>
      <c r="BH51" s="4"/>
      <c r="BI51" s="4"/>
      <c r="BJ51" s="4"/>
    </row>
    <row r="52" spans="1:62" s="4" customFormat="1" ht="13.8" x14ac:dyDescent="0.3">
      <c r="C52" s="19"/>
    </row>
    <row r="53" spans="1:62" s="4" customFormat="1" ht="13.8" x14ac:dyDescent="0.3">
      <c r="C53" s="32" t="s">
        <v>25</v>
      </c>
    </row>
    <row r="54" spans="1:62" x14ac:dyDescent="0.3">
      <c r="A54" s="4"/>
      <c r="B54" s="4"/>
      <c r="C54" s="20" t="s">
        <v>22</v>
      </c>
      <c r="D54" s="4" t="s">
        <v>10</v>
      </c>
      <c r="E54" s="4"/>
      <c r="F54" s="34"/>
      <c r="G54" s="34"/>
      <c r="H54" s="34"/>
      <c r="I54" s="4"/>
      <c r="J54" s="4"/>
      <c r="K54" s="43"/>
      <c r="L54" s="43"/>
      <c r="M54" s="22">
        <v>0</v>
      </c>
      <c r="N54" s="22">
        <v>0</v>
      </c>
      <c r="O54" s="22">
        <v>0</v>
      </c>
      <c r="P54" s="22">
        <v>0</v>
      </c>
      <c r="Q54" s="22">
        <v>0</v>
      </c>
      <c r="R54" s="22">
        <v>0</v>
      </c>
      <c r="S54" s="22">
        <v>0</v>
      </c>
      <c r="T54" s="22">
        <v>0</v>
      </c>
      <c r="U54" s="22">
        <v>0</v>
      </c>
      <c r="V54" s="22">
        <v>0</v>
      </c>
      <c r="W54" s="22">
        <v>0</v>
      </c>
      <c r="X54" s="22">
        <v>0</v>
      </c>
      <c r="Y54" s="22">
        <v>0</v>
      </c>
      <c r="Z54" s="23">
        <f t="shared" ref="Z54:AM54" si="23">Y54+($AN54-$Y54)/($AN$41-$Y$41)</f>
        <v>182.25100026800001</v>
      </c>
      <c r="AA54" s="23">
        <f t="shared" si="23"/>
        <v>364.50200053600003</v>
      </c>
      <c r="AB54" s="23">
        <f t="shared" si="23"/>
        <v>546.75300080400007</v>
      </c>
      <c r="AC54" s="23">
        <f t="shared" si="23"/>
        <v>729.00400107200005</v>
      </c>
      <c r="AD54" s="23">
        <f t="shared" si="23"/>
        <v>911.25500134000004</v>
      </c>
      <c r="AE54" s="23">
        <f t="shared" si="23"/>
        <v>1093.5060016080001</v>
      </c>
      <c r="AF54" s="23">
        <f t="shared" si="23"/>
        <v>1275.7570018760002</v>
      </c>
      <c r="AG54" s="23">
        <f t="shared" si="23"/>
        <v>1458.0080021440003</v>
      </c>
      <c r="AH54" s="23">
        <f t="shared" si="23"/>
        <v>1640.2590024120004</v>
      </c>
      <c r="AI54" s="23">
        <f t="shared" si="23"/>
        <v>1822.5100026800005</v>
      </c>
      <c r="AJ54" s="23">
        <f t="shared" si="23"/>
        <v>2004.7610029480006</v>
      </c>
      <c r="AK54" s="23">
        <f t="shared" si="23"/>
        <v>2187.0120032160007</v>
      </c>
      <c r="AL54" s="23">
        <f t="shared" si="23"/>
        <v>2369.2630034840008</v>
      </c>
      <c r="AM54" s="23">
        <f t="shared" si="23"/>
        <v>2551.5140037520009</v>
      </c>
      <c r="AN54" s="24">
        <f t="shared" ref="AN54:AS54" si="24">AN55</f>
        <v>2733.7650040200001</v>
      </c>
      <c r="AO54" s="24">
        <f t="shared" si="24"/>
        <v>2920.6112036</v>
      </c>
      <c r="AP54" s="24">
        <f t="shared" si="24"/>
        <v>3106.0695720399899</v>
      </c>
      <c r="AQ54" s="24">
        <f t="shared" si="24"/>
        <v>3289.2415910599998</v>
      </c>
      <c r="AR54" s="24">
        <f t="shared" si="24"/>
        <v>3469.1641222799999</v>
      </c>
      <c r="AS54" s="24">
        <f t="shared" si="24"/>
        <v>3644.5569218400001</v>
      </c>
      <c r="AT54" s="4"/>
      <c r="AU54" s="4"/>
      <c r="AV54" s="4"/>
      <c r="AW54" s="4"/>
      <c r="AX54" s="4"/>
      <c r="AY54" s="4"/>
      <c r="AZ54" s="4"/>
      <c r="BA54" s="4"/>
      <c r="BB54" s="4"/>
      <c r="BC54" s="4"/>
      <c r="BD54" s="4"/>
      <c r="BE54" s="4"/>
      <c r="BF54" s="4"/>
      <c r="BG54" s="4"/>
      <c r="BH54" s="4"/>
      <c r="BI54" s="4"/>
      <c r="BJ54" s="4"/>
    </row>
    <row r="55" spans="1:62" s="4" customFormat="1" ht="13.8" x14ac:dyDescent="0.3">
      <c r="C55" s="20" t="s">
        <v>15</v>
      </c>
      <c r="D55" s="4" t="s">
        <v>10</v>
      </c>
      <c r="M55" s="22">
        <v>0</v>
      </c>
      <c r="N55" s="22">
        <v>0</v>
      </c>
      <c r="O55" s="22">
        <v>0</v>
      </c>
      <c r="P55" s="22">
        <v>0</v>
      </c>
      <c r="Q55" s="22">
        <v>0</v>
      </c>
      <c r="R55" s="22">
        <v>0</v>
      </c>
      <c r="S55" s="22">
        <v>0</v>
      </c>
      <c r="T55" s="22">
        <v>67.767824160000103</v>
      </c>
      <c r="U55" s="22">
        <v>149.77782980000001</v>
      </c>
      <c r="V55" s="22">
        <v>241.43363894000001</v>
      </c>
      <c r="W55" s="22">
        <v>337.57057669999898</v>
      </c>
      <c r="X55" s="22">
        <v>434.330307739999</v>
      </c>
      <c r="Y55" s="22">
        <v>531.99662339999895</v>
      </c>
      <c r="Z55" s="22">
        <v>629.69671567999899</v>
      </c>
      <c r="AA55" s="22">
        <v>730.790604279999</v>
      </c>
      <c r="AB55" s="22">
        <v>836.22164262000001</v>
      </c>
      <c r="AC55" s="22">
        <v>945.76856436000003</v>
      </c>
      <c r="AD55" s="22">
        <v>1065.3988374999899</v>
      </c>
      <c r="AE55" s="22">
        <v>1196.6865840600001</v>
      </c>
      <c r="AF55" s="22">
        <v>1340.3228229599899</v>
      </c>
      <c r="AG55" s="22">
        <v>1494.3905319600001</v>
      </c>
      <c r="AH55" s="22">
        <v>1655.9860697399899</v>
      </c>
      <c r="AI55" s="22">
        <v>1823.7721220799999</v>
      </c>
      <c r="AJ55" s="22">
        <v>1997.93763666</v>
      </c>
      <c r="AK55" s="22">
        <v>2177.2615900199899</v>
      </c>
      <c r="AL55" s="22">
        <v>2360.59400022</v>
      </c>
      <c r="AM55" s="22">
        <v>2546.6073118600002</v>
      </c>
      <c r="AN55" s="22">
        <v>2733.7650040200001</v>
      </c>
      <c r="AO55" s="22">
        <v>2920.6112036</v>
      </c>
      <c r="AP55" s="22">
        <v>3106.0695720399899</v>
      </c>
      <c r="AQ55" s="22">
        <v>3289.2415910599998</v>
      </c>
      <c r="AR55" s="22">
        <v>3469.1641222799999</v>
      </c>
      <c r="AS55" s="22">
        <v>3644.5569218400001</v>
      </c>
    </row>
    <row r="56" spans="1:62" x14ac:dyDescent="0.3">
      <c r="A56" s="4"/>
      <c r="B56" s="4"/>
      <c r="C56" s="35" t="s">
        <v>23</v>
      </c>
      <c r="D56" s="30" t="s">
        <v>10</v>
      </c>
      <c r="E56" s="30" t="str">
        <f>IF(D56="Statewide","converted to CAISO","")</f>
        <v/>
      </c>
      <c r="F56" s="4"/>
      <c r="G56" s="4"/>
      <c r="H56" s="4"/>
      <c r="I56" s="4"/>
      <c r="J56" s="4"/>
      <c r="K56" s="44"/>
      <c r="L56" s="44"/>
      <c r="M56" s="36">
        <v>0</v>
      </c>
      <c r="N56" s="36">
        <v>0</v>
      </c>
      <c r="O56" s="36">
        <v>0</v>
      </c>
      <c r="P56" s="36">
        <v>0</v>
      </c>
      <c r="Q56" s="36">
        <v>0</v>
      </c>
      <c r="R56" s="36">
        <v>0</v>
      </c>
      <c r="S56" s="36">
        <v>0</v>
      </c>
      <c r="T56" s="36">
        <v>0</v>
      </c>
      <c r="U56" s="36">
        <v>0</v>
      </c>
      <c r="V56" s="36">
        <v>0</v>
      </c>
      <c r="W56" s="36">
        <v>0</v>
      </c>
      <c r="X56" s="36">
        <v>0</v>
      </c>
      <c r="Y56" s="36">
        <v>0</v>
      </c>
      <c r="Z56" s="36">
        <v>182.25100026800001</v>
      </c>
      <c r="AA56" s="36">
        <v>364.50200053600003</v>
      </c>
      <c r="AB56" s="36">
        <v>546.75300080400007</v>
      </c>
      <c r="AC56" s="36">
        <v>729.00400107200005</v>
      </c>
      <c r="AD56" s="36">
        <v>911.25500134000004</v>
      </c>
      <c r="AE56" s="36">
        <v>1093.5060016080001</v>
      </c>
      <c r="AF56" s="36">
        <v>1275.7570018760002</v>
      </c>
      <c r="AG56" s="36">
        <v>1458.0080021440003</v>
      </c>
      <c r="AH56" s="36">
        <v>1640.2590024120004</v>
      </c>
      <c r="AI56" s="36">
        <v>1822.5100026800005</v>
      </c>
      <c r="AJ56" s="36">
        <v>2004.7610029480006</v>
      </c>
      <c r="AK56" s="36">
        <v>2187.0120032160007</v>
      </c>
      <c r="AL56" s="36">
        <v>2369.2630034840008</v>
      </c>
      <c r="AM56" s="36">
        <v>2551.5140037520009</v>
      </c>
      <c r="AN56" s="36">
        <v>2733.7650040200001</v>
      </c>
      <c r="AO56" s="36">
        <v>2920.6112036</v>
      </c>
      <c r="AP56" s="36">
        <v>3106.0695720399899</v>
      </c>
      <c r="AQ56" s="36">
        <v>3289.2415910599998</v>
      </c>
      <c r="AR56" s="36">
        <v>3469.1641222799999</v>
      </c>
      <c r="AS56" s="36">
        <v>3644.5569218400001</v>
      </c>
      <c r="AT56" s="4"/>
      <c r="AU56" s="4"/>
      <c r="AV56" s="4"/>
      <c r="AW56" s="4"/>
      <c r="AX56" s="4"/>
      <c r="AY56" s="4"/>
      <c r="AZ56" s="4"/>
      <c r="BA56" s="4"/>
      <c r="BB56" s="4"/>
      <c r="BC56" s="4"/>
      <c r="BD56" s="4"/>
      <c r="BE56" s="4"/>
      <c r="BF56" s="4"/>
      <c r="BG56" s="4"/>
      <c r="BH56" s="4"/>
      <c r="BI56" s="4"/>
      <c r="BJ56" s="4"/>
    </row>
    <row r="57" spans="1:62" s="4" customFormat="1" ht="13.8" x14ac:dyDescent="0.3">
      <c r="C57" s="19"/>
    </row>
    <row r="58" spans="1:62" s="4" customFormat="1" ht="13.8" x14ac:dyDescent="0.3">
      <c r="C58" s="32" t="s">
        <v>26</v>
      </c>
    </row>
    <row r="59" spans="1:62" x14ac:dyDescent="0.3">
      <c r="A59" s="4"/>
      <c r="B59" s="4"/>
      <c r="C59" s="20" t="s">
        <v>22</v>
      </c>
      <c r="D59" s="4" t="s">
        <v>10</v>
      </c>
      <c r="E59" s="4"/>
      <c r="F59" s="34"/>
      <c r="G59" s="34"/>
      <c r="H59" s="34"/>
      <c r="I59" s="4"/>
      <c r="J59" s="4"/>
      <c r="K59" s="43"/>
      <c r="L59" s="43"/>
      <c r="M59" s="22">
        <v>0</v>
      </c>
      <c r="N59" s="22">
        <v>0</v>
      </c>
      <c r="O59" s="22">
        <v>0</v>
      </c>
      <c r="P59" s="22">
        <v>0</v>
      </c>
      <c r="Q59" s="22">
        <v>0</v>
      </c>
      <c r="R59" s="22">
        <v>0</v>
      </c>
      <c r="S59" s="22">
        <v>0</v>
      </c>
      <c r="T59" s="22">
        <v>0</v>
      </c>
      <c r="U59" s="22">
        <v>0</v>
      </c>
      <c r="V59" s="22">
        <v>0</v>
      </c>
      <c r="W59" s="22">
        <v>0</v>
      </c>
      <c r="X59" s="22">
        <v>0</v>
      </c>
      <c r="Y59" s="22">
        <v>0</v>
      </c>
      <c r="Z59" s="23">
        <f t="shared" ref="Z59:AM59" si="25">Y59+($AN59-$Y59)/($AN$41-$Y$41)</f>
        <v>86.322725010666005</v>
      </c>
      <c r="AA59" s="23">
        <f t="shared" si="25"/>
        <v>172.64545002133201</v>
      </c>
      <c r="AB59" s="23">
        <f t="shared" si="25"/>
        <v>258.96817503199804</v>
      </c>
      <c r="AC59" s="23">
        <f t="shared" si="25"/>
        <v>345.29090004266402</v>
      </c>
      <c r="AD59" s="23">
        <f t="shared" si="25"/>
        <v>431.61362505333</v>
      </c>
      <c r="AE59" s="23">
        <f t="shared" si="25"/>
        <v>517.93635006399597</v>
      </c>
      <c r="AF59" s="23">
        <f t="shared" si="25"/>
        <v>604.25907507466195</v>
      </c>
      <c r="AG59" s="23">
        <f t="shared" si="25"/>
        <v>690.58180008532793</v>
      </c>
      <c r="AH59" s="23">
        <f t="shared" si="25"/>
        <v>776.9045250959939</v>
      </c>
      <c r="AI59" s="23">
        <f t="shared" si="25"/>
        <v>863.22725010665988</v>
      </c>
      <c r="AJ59" s="23">
        <f t="shared" si="25"/>
        <v>949.54997511732586</v>
      </c>
      <c r="AK59" s="23">
        <f t="shared" si="25"/>
        <v>1035.8727001279919</v>
      </c>
      <c r="AL59" s="23">
        <f t="shared" si="25"/>
        <v>1122.195425138658</v>
      </c>
      <c r="AM59" s="23">
        <f t="shared" si="25"/>
        <v>1208.5181501493241</v>
      </c>
      <c r="AN59" s="24">
        <f t="shared" ref="AN59:AS59" si="26">AN60</f>
        <v>1294.84087515999</v>
      </c>
      <c r="AO59" s="24">
        <f t="shared" si="26"/>
        <v>1531.3168670799901</v>
      </c>
      <c r="AP59" s="24">
        <f t="shared" si="26"/>
        <v>1768.3715346399899</v>
      </c>
      <c r="AQ59" s="24">
        <f t="shared" si="26"/>
        <v>2002.7876939400001</v>
      </c>
      <c r="AR59" s="24">
        <f t="shared" si="26"/>
        <v>2231.0360854800001</v>
      </c>
      <c r="AS59" s="24">
        <f t="shared" si="26"/>
        <v>2449.1999464599999</v>
      </c>
      <c r="AT59" s="4"/>
      <c r="AU59" s="4"/>
      <c r="AV59" s="4"/>
      <c r="AW59" s="4"/>
      <c r="AX59" s="4"/>
      <c r="AY59" s="4"/>
      <c r="AZ59" s="4"/>
      <c r="BA59" s="4"/>
      <c r="BB59" s="4"/>
      <c r="BC59" s="4"/>
      <c r="BD59" s="4"/>
      <c r="BE59" s="4"/>
      <c r="BF59" s="4"/>
      <c r="BG59" s="4"/>
      <c r="BH59" s="4"/>
      <c r="BI59" s="4"/>
      <c r="BJ59" s="4"/>
    </row>
    <row r="60" spans="1:62" s="4" customFormat="1" ht="13.8" x14ac:dyDescent="0.3">
      <c r="C60" s="20" t="s">
        <v>15</v>
      </c>
      <c r="D60" s="4" t="s">
        <v>10</v>
      </c>
      <c r="M60" s="22">
        <v>0</v>
      </c>
      <c r="N60" s="22">
        <v>0</v>
      </c>
      <c r="O60" s="22">
        <v>0</v>
      </c>
      <c r="P60" s="22">
        <v>0</v>
      </c>
      <c r="Q60" s="22">
        <v>0</v>
      </c>
      <c r="R60" s="22">
        <v>0</v>
      </c>
      <c r="S60" s="22">
        <v>0</v>
      </c>
      <c r="T60" s="22">
        <v>-27.157716120000199</v>
      </c>
      <c r="U60" s="22">
        <v>-65.236825279999707</v>
      </c>
      <c r="V60" s="22">
        <v>-111.97140344</v>
      </c>
      <c r="W60" s="22">
        <v>-165.29554915999901</v>
      </c>
      <c r="X60" s="22">
        <v>-223.25501793999999</v>
      </c>
      <c r="Y60" s="22">
        <v>-281.97745407999901</v>
      </c>
      <c r="Z60" s="22">
        <v>-339.07824837999999</v>
      </c>
      <c r="AA60" s="22">
        <v>-388.558458779999</v>
      </c>
      <c r="AB60" s="22">
        <v>-423.83262919999999</v>
      </c>
      <c r="AC60" s="22">
        <v>-436.12782891999899</v>
      </c>
      <c r="AD60" s="22">
        <v>-411.76282615999997</v>
      </c>
      <c r="AE60" s="22">
        <v>-346.58291215999998</v>
      </c>
      <c r="AF60" s="22">
        <v>-243.37282741999999</v>
      </c>
      <c r="AG60" s="22">
        <v>-109.657697179999</v>
      </c>
      <c r="AH60" s="22">
        <v>46.8814172000002</v>
      </c>
      <c r="AI60" s="22">
        <v>221.72190247999899</v>
      </c>
      <c r="AJ60" s="22">
        <v>413.12705277999902</v>
      </c>
      <c r="AK60" s="22">
        <v>618.49050301999898</v>
      </c>
      <c r="AL60" s="22">
        <v>835.55437745999996</v>
      </c>
      <c r="AM60" s="22">
        <v>1061.91487561999</v>
      </c>
      <c r="AN60" s="22">
        <v>1294.84087515999</v>
      </c>
      <c r="AO60" s="22">
        <v>1531.3168670799901</v>
      </c>
      <c r="AP60" s="22">
        <v>1768.3715346399899</v>
      </c>
      <c r="AQ60" s="22">
        <v>2002.7876939400001</v>
      </c>
      <c r="AR60" s="22">
        <v>2231.0360854800001</v>
      </c>
      <c r="AS60" s="22">
        <v>2449.1999464599999</v>
      </c>
    </row>
    <row r="61" spans="1:62" x14ac:dyDescent="0.3">
      <c r="A61" s="4"/>
      <c r="B61" s="4"/>
      <c r="C61" s="35" t="s">
        <v>23</v>
      </c>
      <c r="D61" s="30" t="s">
        <v>10</v>
      </c>
      <c r="E61" s="30" t="str">
        <f>IF(D61="Statewide","converted to CAISO","")</f>
        <v/>
      </c>
      <c r="F61" s="4"/>
      <c r="G61" s="4"/>
      <c r="H61" s="4"/>
      <c r="I61" s="4"/>
      <c r="J61" s="4"/>
      <c r="K61" s="44"/>
      <c r="L61" s="44"/>
      <c r="M61" s="36">
        <v>0</v>
      </c>
      <c r="N61" s="36">
        <v>0</v>
      </c>
      <c r="O61" s="36">
        <v>0</v>
      </c>
      <c r="P61" s="36">
        <v>0</v>
      </c>
      <c r="Q61" s="36">
        <v>0</v>
      </c>
      <c r="R61" s="36">
        <v>0</v>
      </c>
      <c r="S61" s="36">
        <v>0</v>
      </c>
      <c r="T61" s="36">
        <v>0</v>
      </c>
      <c r="U61" s="36">
        <v>0</v>
      </c>
      <c r="V61" s="36">
        <v>0</v>
      </c>
      <c r="W61" s="36">
        <v>0</v>
      </c>
      <c r="X61" s="36">
        <v>0</v>
      </c>
      <c r="Y61" s="36">
        <v>0</v>
      </c>
      <c r="Z61" s="36">
        <v>86.322725010666005</v>
      </c>
      <c r="AA61" s="36">
        <v>172.64545002133201</v>
      </c>
      <c r="AB61" s="36">
        <v>258.96817503199804</v>
      </c>
      <c r="AC61" s="36">
        <v>345.29090004266402</v>
      </c>
      <c r="AD61" s="36">
        <v>431.61362505333</v>
      </c>
      <c r="AE61" s="36">
        <v>517.93635006399597</v>
      </c>
      <c r="AF61" s="36">
        <v>604.25907507466195</v>
      </c>
      <c r="AG61" s="36">
        <v>690.58180008532793</v>
      </c>
      <c r="AH61" s="36">
        <v>776.9045250959939</v>
      </c>
      <c r="AI61" s="36">
        <v>863.22725010665988</v>
      </c>
      <c r="AJ61" s="36">
        <v>949.54997511732586</v>
      </c>
      <c r="AK61" s="36">
        <v>1035.8727001279919</v>
      </c>
      <c r="AL61" s="36">
        <v>1122.195425138658</v>
      </c>
      <c r="AM61" s="36">
        <v>1208.5181501493241</v>
      </c>
      <c r="AN61" s="36">
        <v>1294.84087515999</v>
      </c>
      <c r="AO61" s="36">
        <v>1531.3168670799901</v>
      </c>
      <c r="AP61" s="36">
        <v>1768.3715346399899</v>
      </c>
      <c r="AQ61" s="36">
        <v>2002.7876939400001</v>
      </c>
      <c r="AR61" s="36">
        <v>2231.0360854800001</v>
      </c>
      <c r="AS61" s="36">
        <v>2449.1999464599999</v>
      </c>
      <c r="AT61" s="4"/>
      <c r="AU61" s="4"/>
      <c r="AV61" s="4"/>
      <c r="AW61" s="4"/>
      <c r="AX61" s="4"/>
      <c r="AY61" s="4"/>
      <c r="AZ61" s="4"/>
      <c r="BA61" s="4"/>
      <c r="BB61" s="4"/>
      <c r="BC61" s="4"/>
      <c r="BD61" s="4"/>
      <c r="BE61" s="4"/>
      <c r="BF61" s="4"/>
      <c r="BG61" s="4"/>
      <c r="BH61" s="4"/>
      <c r="BI61" s="4"/>
      <c r="BJ61" s="4"/>
    </row>
    <row r="62" spans="1:62" s="4" customFormat="1" ht="13.8" x14ac:dyDescent="0.3">
      <c r="C62" s="19"/>
    </row>
    <row r="63" spans="1:62" s="4" customFormat="1" ht="13.8" x14ac:dyDescent="0.3">
      <c r="C63" s="32" t="s">
        <v>27</v>
      </c>
    </row>
    <row r="64" spans="1:62" x14ac:dyDescent="0.3">
      <c r="A64" s="4"/>
      <c r="B64" s="4"/>
      <c r="C64" s="20" t="s">
        <v>22</v>
      </c>
      <c r="D64" s="4" t="s">
        <v>10</v>
      </c>
      <c r="E64" s="4"/>
      <c r="F64" s="34"/>
      <c r="G64" s="34"/>
      <c r="H64" s="34"/>
      <c r="I64" s="4"/>
      <c r="J64" s="4"/>
      <c r="K64" s="43"/>
      <c r="L64" s="43"/>
      <c r="M64" s="22">
        <v>0</v>
      </c>
      <c r="N64" s="22">
        <v>0</v>
      </c>
      <c r="O64" s="22">
        <v>0</v>
      </c>
      <c r="P64" s="22">
        <v>0</v>
      </c>
      <c r="Q64" s="22">
        <v>0</v>
      </c>
      <c r="R64" s="22">
        <v>0</v>
      </c>
      <c r="S64" s="22">
        <v>0</v>
      </c>
      <c r="T64" s="22">
        <v>0</v>
      </c>
      <c r="U64" s="22">
        <v>0</v>
      </c>
      <c r="V64" s="22">
        <v>0</v>
      </c>
      <c r="W64" s="22">
        <v>0</v>
      </c>
      <c r="X64" s="22">
        <v>0</v>
      </c>
      <c r="Y64" s="22">
        <v>0</v>
      </c>
      <c r="Z64" s="23">
        <f t="shared" ref="Z64:AM64" si="27">Y64+($AN64-$Y64)/($AN$41-$Y$41)</f>
        <v>178.01249078799935</v>
      </c>
      <c r="AA64" s="23">
        <f t="shared" si="27"/>
        <v>356.02498157599871</v>
      </c>
      <c r="AB64" s="23">
        <f>AA64+($AN64-$Y64)/($AN$41-$Y$41)</f>
        <v>534.03747236399806</v>
      </c>
      <c r="AC64" s="23">
        <f t="shared" si="27"/>
        <v>712.04996315199742</v>
      </c>
      <c r="AD64" s="23">
        <f t="shared" si="27"/>
        <v>890.06245393999677</v>
      </c>
      <c r="AE64" s="23">
        <f t="shared" si="27"/>
        <v>1068.0749447279961</v>
      </c>
      <c r="AF64" s="23">
        <f t="shared" si="27"/>
        <v>1246.0874355159954</v>
      </c>
      <c r="AG64" s="23">
        <f t="shared" si="27"/>
        <v>1424.0999263039948</v>
      </c>
      <c r="AH64" s="23">
        <f t="shared" si="27"/>
        <v>1602.1124170919943</v>
      </c>
      <c r="AI64" s="23">
        <f t="shared" si="27"/>
        <v>1780.1249078799938</v>
      </c>
      <c r="AJ64" s="23">
        <f t="shared" si="27"/>
        <v>1958.1373986679932</v>
      </c>
      <c r="AK64" s="23">
        <f t="shared" si="27"/>
        <v>2136.1498894559927</v>
      </c>
      <c r="AL64" s="23">
        <f t="shared" si="27"/>
        <v>2314.1623802439922</v>
      </c>
      <c r="AM64" s="23">
        <f t="shared" si="27"/>
        <v>2492.1748710319916</v>
      </c>
      <c r="AN64" s="24">
        <f t="shared" ref="AN64:AS64" si="28">AN65</f>
        <v>2670.1873618199902</v>
      </c>
      <c r="AO64" s="24">
        <f t="shared" si="28"/>
        <v>2862.3226122399901</v>
      </c>
      <c r="AP64" s="24">
        <f t="shared" si="28"/>
        <v>3050.64720704</v>
      </c>
      <c r="AQ64" s="24">
        <f t="shared" si="28"/>
        <v>3234.07357366</v>
      </c>
      <c r="AR64" s="24">
        <f t="shared" si="28"/>
        <v>3411.4934001000001</v>
      </c>
      <c r="AS64" s="24">
        <f t="shared" si="28"/>
        <v>3581.8508830599999</v>
      </c>
      <c r="AT64" s="4"/>
      <c r="AU64" s="4"/>
      <c r="AV64" s="4"/>
      <c r="AW64" s="4"/>
      <c r="AX64" s="4"/>
      <c r="AY64" s="4"/>
      <c r="AZ64" s="4"/>
      <c r="BA64" s="4"/>
      <c r="BB64" s="4"/>
      <c r="BC64" s="4"/>
      <c r="BD64" s="4"/>
      <c r="BE64" s="4"/>
      <c r="BF64" s="4"/>
      <c r="BG64" s="4"/>
      <c r="BH64" s="4"/>
      <c r="BI64" s="4"/>
      <c r="BJ64" s="4"/>
    </row>
    <row r="65" spans="1:62" s="4" customFormat="1" ht="13.8" x14ac:dyDescent="0.3">
      <c r="C65" s="20" t="s">
        <v>15</v>
      </c>
      <c r="D65" s="4" t="s">
        <v>10</v>
      </c>
      <c r="M65" s="22">
        <v>0</v>
      </c>
      <c r="N65" s="22">
        <v>0</v>
      </c>
      <c r="O65" s="22">
        <v>0</v>
      </c>
      <c r="P65" s="22">
        <v>0</v>
      </c>
      <c r="Q65" s="22">
        <v>0</v>
      </c>
      <c r="R65" s="22">
        <v>0</v>
      </c>
      <c r="S65" s="22">
        <v>0</v>
      </c>
      <c r="T65" s="22">
        <v>-32.440564480000099</v>
      </c>
      <c r="U65" s="22">
        <v>-60.682737159999697</v>
      </c>
      <c r="V65" s="22">
        <v>-75.679064439999905</v>
      </c>
      <c r="W65" s="22">
        <v>-68.528783339999904</v>
      </c>
      <c r="X65" s="22">
        <v>-32.750074300000001</v>
      </c>
      <c r="Y65" s="22">
        <v>34.404218479999997</v>
      </c>
      <c r="Z65" s="22">
        <v>131.936872499999</v>
      </c>
      <c r="AA65" s="22">
        <v>256.03757244000002</v>
      </c>
      <c r="AB65" s="22">
        <v>401.55108982000002</v>
      </c>
      <c r="AC65" s="22">
        <v>563.22828647999995</v>
      </c>
      <c r="AD65" s="22">
        <v>736.526705179999</v>
      </c>
      <c r="AE65" s="22">
        <v>917.99493803999906</v>
      </c>
      <c r="AF65" s="22">
        <v>1105.1462555199901</v>
      </c>
      <c r="AG65" s="22">
        <v>1296.2753806999999</v>
      </c>
      <c r="AH65" s="22">
        <v>1490.2035438999901</v>
      </c>
      <c r="AI65" s="22">
        <v>1686.0943771</v>
      </c>
      <c r="AJ65" s="22">
        <v>1883.24283445999</v>
      </c>
      <c r="AK65" s="22">
        <v>2080.9821674200002</v>
      </c>
      <c r="AL65" s="22">
        <v>2278.58755174</v>
      </c>
      <c r="AM65" s="22">
        <v>2475.2961906199998</v>
      </c>
      <c r="AN65" s="22">
        <v>2670.1873618199902</v>
      </c>
      <c r="AO65" s="22">
        <v>2862.3226122399901</v>
      </c>
      <c r="AP65" s="22">
        <v>3050.64720704</v>
      </c>
      <c r="AQ65" s="22">
        <v>3234.07357366</v>
      </c>
      <c r="AR65" s="22">
        <v>3411.4934001000001</v>
      </c>
      <c r="AS65" s="22">
        <v>3581.8508830599999</v>
      </c>
    </row>
    <row r="66" spans="1:62" x14ac:dyDescent="0.3">
      <c r="A66" s="4"/>
      <c r="B66" s="4"/>
      <c r="C66" s="35" t="s">
        <v>23</v>
      </c>
      <c r="D66" s="30" t="s">
        <v>10</v>
      </c>
      <c r="E66" s="30" t="str">
        <f>IF(D66="Statewide","converted to CAISO","")</f>
        <v/>
      </c>
      <c r="F66" s="4"/>
      <c r="G66" s="4"/>
      <c r="H66" s="4"/>
      <c r="I66" s="4"/>
      <c r="J66" s="4"/>
      <c r="K66" s="44"/>
      <c r="L66" s="44"/>
      <c r="M66" s="36">
        <v>0</v>
      </c>
      <c r="N66" s="36">
        <v>0</v>
      </c>
      <c r="O66" s="36">
        <v>0</v>
      </c>
      <c r="P66" s="36">
        <v>0</v>
      </c>
      <c r="Q66" s="36">
        <v>0</v>
      </c>
      <c r="R66" s="36">
        <v>0</v>
      </c>
      <c r="S66" s="36">
        <v>0</v>
      </c>
      <c r="T66" s="36">
        <v>0</v>
      </c>
      <c r="U66" s="36">
        <v>0</v>
      </c>
      <c r="V66" s="36">
        <v>0</v>
      </c>
      <c r="W66" s="36">
        <v>0</v>
      </c>
      <c r="X66" s="36">
        <v>0</v>
      </c>
      <c r="Y66" s="36">
        <v>0</v>
      </c>
      <c r="Z66" s="36">
        <v>178.01249078799935</v>
      </c>
      <c r="AA66" s="36">
        <v>356.02498157599871</v>
      </c>
      <c r="AB66" s="36">
        <v>534.03747236399806</v>
      </c>
      <c r="AC66" s="36">
        <v>712.04996315199742</v>
      </c>
      <c r="AD66" s="36">
        <v>890.06245393999677</v>
      </c>
      <c r="AE66" s="36">
        <v>1068.0749447279961</v>
      </c>
      <c r="AF66" s="36">
        <v>1246.0874355159954</v>
      </c>
      <c r="AG66" s="36">
        <v>1424.0999263039948</v>
      </c>
      <c r="AH66" s="36">
        <v>1602.1124170919943</v>
      </c>
      <c r="AI66" s="36">
        <v>1780.1249078799938</v>
      </c>
      <c r="AJ66" s="36">
        <v>1958.1373986679932</v>
      </c>
      <c r="AK66" s="36">
        <v>2136.1498894559927</v>
      </c>
      <c r="AL66" s="36">
        <v>2314.1623802439922</v>
      </c>
      <c r="AM66" s="36">
        <v>2492.1748710319916</v>
      </c>
      <c r="AN66" s="36">
        <v>2670.1873618199902</v>
      </c>
      <c r="AO66" s="36">
        <v>2862.3226122399901</v>
      </c>
      <c r="AP66" s="36">
        <v>3050.64720704</v>
      </c>
      <c r="AQ66" s="36">
        <v>3234.07357366</v>
      </c>
      <c r="AR66" s="36">
        <v>3411.4934001000001</v>
      </c>
      <c r="AS66" s="36">
        <v>3581.8508830599999</v>
      </c>
      <c r="AT66" s="4"/>
      <c r="AU66" s="4"/>
      <c r="AV66" s="4"/>
      <c r="AW66" s="4"/>
      <c r="AX66" s="4"/>
      <c r="AY66" s="4"/>
      <c r="AZ66" s="4"/>
      <c r="BA66" s="4"/>
      <c r="BB66" s="4"/>
      <c r="BC66" s="4"/>
      <c r="BD66" s="4"/>
      <c r="BE66" s="4"/>
      <c r="BF66" s="4"/>
      <c r="BG66" s="4"/>
      <c r="BH66" s="4"/>
      <c r="BI66" s="4"/>
      <c r="BJ66" s="4"/>
    </row>
    <row r="67" spans="1:62" s="4" customFormat="1" ht="13.8" x14ac:dyDescent="0.3">
      <c r="C67" s="19"/>
    </row>
    <row r="68" spans="1:62" s="4" customFormat="1" ht="13.8" x14ac:dyDescent="0.3">
      <c r="C68" s="32" t="s">
        <v>28</v>
      </c>
    </row>
    <row r="69" spans="1:62" x14ac:dyDescent="0.3">
      <c r="A69" s="4"/>
      <c r="B69" s="4"/>
      <c r="C69" s="20" t="s">
        <v>22</v>
      </c>
      <c r="D69" s="4" t="s">
        <v>10</v>
      </c>
      <c r="E69" s="4"/>
      <c r="F69" s="34"/>
      <c r="G69" s="34"/>
      <c r="H69" s="34"/>
      <c r="I69" s="4"/>
      <c r="J69" s="4"/>
      <c r="K69" s="43"/>
      <c r="L69" s="43"/>
      <c r="M69" s="22">
        <v>0</v>
      </c>
      <c r="N69" s="22">
        <v>0</v>
      </c>
      <c r="O69" s="22">
        <v>0</v>
      </c>
      <c r="P69" s="22">
        <v>0</v>
      </c>
      <c r="Q69" s="22">
        <v>0</v>
      </c>
      <c r="R69" s="22">
        <v>0</v>
      </c>
      <c r="S69" s="22">
        <v>0</v>
      </c>
      <c r="T69" s="22">
        <v>0</v>
      </c>
      <c r="U69" s="22">
        <v>0</v>
      </c>
      <c r="V69" s="22">
        <v>0</v>
      </c>
      <c r="W69" s="22">
        <v>0</v>
      </c>
      <c r="X69" s="22">
        <v>0</v>
      </c>
      <c r="Y69" s="22">
        <v>0</v>
      </c>
      <c r="Z69" s="23">
        <f t="shared" ref="Z69:AM69" si="29">Y69+($AN69-$Y69)/($AN$41-$Y$41)</f>
        <v>415.01723374133331</v>
      </c>
      <c r="AA69" s="23">
        <f t="shared" si="29"/>
        <v>830.03446748266663</v>
      </c>
      <c r="AB69" s="23">
        <f t="shared" si="29"/>
        <v>1245.051701224</v>
      </c>
      <c r="AC69" s="23">
        <f t="shared" si="29"/>
        <v>1660.0689349653333</v>
      </c>
      <c r="AD69" s="23">
        <f t="shared" si="29"/>
        <v>2075.0861687066667</v>
      </c>
      <c r="AE69" s="23">
        <f t="shared" si="29"/>
        <v>2490.103402448</v>
      </c>
      <c r="AF69" s="23">
        <f t="shared" si="29"/>
        <v>2905.1206361893333</v>
      </c>
      <c r="AG69" s="23">
        <f t="shared" si="29"/>
        <v>3320.1378699306665</v>
      </c>
      <c r="AH69" s="23">
        <f t="shared" si="29"/>
        <v>3735.1551036719998</v>
      </c>
      <c r="AI69" s="23">
        <f t="shared" si="29"/>
        <v>4150.1723374133335</v>
      </c>
      <c r="AJ69" s="23">
        <f t="shared" si="29"/>
        <v>4565.1895711546667</v>
      </c>
      <c r="AK69" s="23">
        <f t="shared" si="29"/>
        <v>4980.206804896</v>
      </c>
      <c r="AL69" s="23">
        <f t="shared" si="29"/>
        <v>5395.2240386373333</v>
      </c>
      <c r="AM69" s="23">
        <f t="shared" si="29"/>
        <v>5810.2412723786665</v>
      </c>
      <c r="AN69" s="24">
        <f t="shared" ref="AN69:AS69" si="30">AN70</f>
        <v>6225.2585061199998</v>
      </c>
      <c r="AO69" s="24">
        <f t="shared" si="30"/>
        <v>6457.8536487799902</v>
      </c>
      <c r="AP69" s="24">
        <f t="shared" si="30"/>
        <v>6660.7879949799899</v>
      </c>
      <c r="AQ69" s="24">
        <f t="shared" si="30"/>
        <v>6837.23355154</v>
      </c>
      <c r="AR69" s="24">
        <f t="shared" si="30"/>
        <v>6990.8923363800004</v>
      </c>
      <c r="AS69" s="24">
        <f t="shared" si="30"/>
        <v>7125.6340984199896</v>
      </c>
      <c r="AT69" s="4"/>
      <c r="AU69" s="4"/>
      <c r="AV69" s="4"/>
      <c r="AW69" s="4"/>
      <c r="AX69" s="4"/>
      <c r="AY69" s="4"/>
      <c r="AZ69" s="4"/>
      <c r="BA69" s="4"/>
      <c r="BB69" s="4"/>
      <c r="BC69" s="4"/>
      <c r="BD69" s="4"/>
      <c r="BE69" s="4"/>
      <c r="BF69" s="4"/>
      <c r="BG69" s="4"/>
      <c r="BH69" s="4"/>
      <c r="BI69" s="4"/>
      <c r="BJ69" s="4"/>
    </row>
    <row r="70" spans="1:62" s="4" customFormat="1" ht="13.8" x14ac:dyDescent="0.3">
      <c r="C70" s="20" t="s">
        <v>15</v>
      </c>
      <c r="D70" s="4" t="s">
        <v>10</v>
      </c>
      <c r="M70" s="22">
        <v>0</v>
      </c>
      <c r="N70" s="22">
        <v>0</v>
      </c>
      <c r="O70" s="22">
        <v>0</v>
      </c>
      <c r="P70" s="22">
        <v>0</v>
      </c>
      <c r="Q70" s="22">
        <v>0</v>
      </c>
      <c r="R70" s="22">
        <v>0</v>
      </c>
      <c r="S70" s="22">
        <v>0</v>
      </c>
      <c r="T70" s="22">
        <v>15.7513849199999</v>
      </c>
      <c r="U70" s="22">
        <v>49.928250199999802</v>
      </c>
      <c r="V70" s="22">
        <v>114.704107559999</v>
      </c>
      <c r="W70" s="22">
        <v>222.79522343999901</v>
      </c>
      <c r="X70" s="22">
        <v>384.646118239999</v>
      </c>
      <c r="Y70" s="22">
        <v>605.92577011999902</v>
      </c>
      <c r="Z70" s="22">
        <v>886.16791805999901</v>
      </c>
      <c r="AA70" s="22">
        <v>1219.1886526000001</v>
      </c>
      <c r="AB70" s="22">
        <v>1595.04369351999</v>
      </c>
      <c r="AC70" s="22">
        <v>2002.4462410199901</v>
      </c>
      <c r="AD70" s="22">
        <v>2430.5351777999899</v>
      </c>
      <c r="AE70" s="22">
        <v>2869.7763540199899</v>
      </c>
      <c r="AF70" s="22">
        <v>3311.88698002</v>
      </c>
      <c r="AG70" s="22">
        <v>3749.6086650799998</v>
      </c>
      <c r="AH70" s="22">
        <v>4176.3155328599996</v>
      </c>
      <c r="AI70" s="22">
        <v>4586.0215415399998</v>
      </c>
      <c r="AJ70" s="22">
        <v>4973.2764586200001</v>
      </c>
      <c r="AK70" s="22">
        <v>5333.5274513999902</v>
      </c>
      <c r="AL70" s="22">
        <v>5663.35264594</v>
      </c>
      <c r="AM70" s="22">
        <v>5960.75753902</v>
      </c>
      <c r="AN70" s="22">
        <v>6225.2585061199998</v>
      </c>
      <c r="AO70" s="22">
        <v>6457.8536487799902</v>
      </c>
      <c r="AP70" s="22">
        <v>6660.7879949799899</v>
      </c>
      <c r="AQ70" s="22">
        <v>6837.23355154</v>
      </c>
      <c r="AR70" s="22">
        <v>6990.8923363800004</v>
      </c>
      <c r="AS70" s="22">
        <v>7125.6340984199896</v>
      </c>
    </row>
    <row r="71" spans="1:62" x14ac:dyDescent="0.3">
      <c r="A71" s="4"/>
      <c r="B71" s="4"/>
      <c r="C71" s="35" t="s">
        <v>23</v>
      </c>
      <c r="D71" s="30" t="s">
        <v>10</v>
      </c>
      <c r="E71" s="30" t="str">
        <f>IF(D71="Statewide","converted to CAISO","")</f>
        <v/>
      </c>
      <c r="F71" s="4"/>
      <c r="G71" s="4"/>
      <c r="H71" s="4"/>
      <c r="I71" s="4"/>
      <c r="J71" s="4"/>
      <c r="K71" s="44"/>
      <c r="L71" s="44"/>
      <c r="M71" s="36">
        <v>0</v>
      </c>
      <c r="N71" s="36">
        <v>0</v>
      </c>
      <c r="O71" s="36">
        <v>0</v>
      </c>
      <c r="P71" s="36">
        <v>0</v>
      </c>
      <c r="Q71" s="36">
        <v>0</v>
      </c>
      <c r="R71" s="36">
        <v>0</v>
      </c>
      <c r="S71" s="36">
        <v>0</v>
      </c>
      <c r="T71" s="36">
        <v>0</v>
      </c>
      <c r="U71" s="36">
        <v>0</v>
      </c>
      <c r="V71" s="36">
        <v>0</v>
      </c>
      <c r="W71" s="36">
        <v>0</v>
      </c>
      <c r="X71" s="36">
        <v>0</v>
      </c>
      <c r="Y71" s="36">
        <v>0</v>
      </c>
      <c r="Z71" s="36">
        <v>415.01723374133331</v>
      </c>
      <c r="AA71" s="36">
        <v>830.03446748266663</v>
      </c>
      <c r="AB71" s="36">
        <v>1245.051701224</v>
      </c>
      <c r="AC71" s="36">
        <v>1660.0689349653333</v>
      </c>
      <c r="AD71" s="36">
        <v>2075.0861687066667</v>
      </c>
      <c r="AE71" s="36">
        <v>2490.103402448</v>
      </c>
      <c r="AF71" s="36">
        <v>2905.1206361893333</v>
      </c>
      <c r="AG71" s="36">
        <v>3320.1378699306665</v>
      </c>
      <c r="AH71" s="36">
        <v>3735.1551036719998</v>
      </c>
      <c r="AI71" s="36">
        <v>4150.1723374133335</v>
      </c>
      <c r="AJ71" s="36">
        <v>4565.1895711546667</v>
      </c>
      <c r="AK71" s="36">
        <v>4980.206804896</v>
      </c>
      <c r="AL71" s="36">
        <v>5395.2240386373333</v>
      </c>
      <c r="AM71" s="36">
        <v>5810.2412723786665</v>
      </c>
      <c r="AN71" s="36">
        <v>6225.2585061199998</v>
      </c>
      <c r="AO71" s="36">
        <v>6457.8536487799902</v>
      </c>
      <c r="AP71" s="36">
        <v>6660.7879949799899</v>
      </c>
      <c r="AQ71" s="36">
        <v>6837.23355154</v>
      </c>
      <c r="AR71" s="36">
        <v>6990.8923363800004</v>
      </c>
      <c r="AS71" s="36">
        <v>7125.6340984199896</v>
      </c>
      <c r="AT71" s="4"/>
      <c r="AU71" s="4"/>
      <c r="AV71" s="4"/>
      <c r="AW71" s="4"/>
      <c r="AX71" s="4"/>
      <c r="AY71" s="4"/>
      <c r="AZ71" s="4"/>
      <c r="BA71" s="4"/>
      <c r="BB71" s="4"/>
      <c r="BC71" s="4"/>
      <c r="BD71" s="4"/>
      <c r="BE71" s="4"/>
      <c r="BF71" s="4"/>
      <c r="BG71" s="4"/>
      <c r="BH71" s="4"/>
      <c r="BI71" s="4"/>
      <c r="BJ71" s="4"/>
    </row>
    <row r="72" spans="1:62" s="4" customFormat="1" ht="13.8" x14ac:dyDescent="0.3">
      <c r="C72" s="19"/>
    </row>
    <row r="73" spans="1:62" s="4" customFormat="1" ht="13.8" x14ac:dyDescent="0.3">
      <c r="C73" s="32" t="s">
        <v>29</v>
      </c>
    </row>
    <row r="74" spans="1:62" x14ac:dyDescent="0.3">
      <c r="A74" s="4"/>
      <c r="B74" s="4"/>
      <c r="C74" s="20" t="s">
        <v>22</v>
      </c>
      <c r="D74" s="4" t="s">
        <v>10</v>
      </c>
      <c r="E74" s="4"/>
      <c r="F74" s="34"/>
      <c r="G74" s="34"/>
      <c r="H74" s="34"/>
      <c r="I74" s="4"/>
      <c r="J74" s="4"/>
      <c r="K74" s="43"/>
      <c r="L74" s="43"/>
      <c r="M74" s="22">
        <v>0</v>
      </c>
      <c r="N74" s="22">
        <v>0</v>
      </c>
      <c r="O74" s="22">
        <v>0</v>
      </c>
      <c r="P74" s="22">
        <v>0</v>
      </c>
      <c r="Q74" s="22">
        <v>0</v>
      </c>
      <c r="R74" s="22">
        <v>0</v>
      </c>
      <c r="S74" s="22">
        <v>0</v>
      </c>
      <c r="T74" s="22">
        <v>0</v>
      </c>
      <c r="U74" s="22">
        <v>0</v>
      </c>
      <c r="V74" s="22">
        <v>0</v>
      </c>
      <c r="W74" s="22">
        <v>0</v>
      </c>
      <c r="X74" s="22">
        <v>0</v>
      </c>
      <c r="Y74" s="22">
        <v>0</v>
      </c>
      <c r="Z74" s="23">
        <f t="shared" ref="Z74:AM74" si="31">Y74+($AN74-$Y74)/($AN$41-$Y$41)</f>
        <v>299.50818876133332</v>
      </c>
      <c r="AA74" s="23">
        <f t="shared" si="31"/>
        <v>599.01637752266663</v>
      </c>
      <c r="AB74" s="23">
        <f t="shared" si="31"/>
        <v>898.524566284</v>
      </c>
      <c r="AC74" s="23">
        <f t="shared" si="31"/>
        <v>1198.0327550453333</v>
      </c>
      <c r="AD74" s="23">
        <f t="shared" si="31"/>
        <v>1497.5409438066665</v>
      </c>
      <c r="AE74" s="23">
        <f t="shared" si="31"/>
        <v>1797.0491325679998</v>
      </c>
      <c r="AF74" s="23">
        <f t="shared" si="31"/>
        <v>2096.5573213293333</v>
      </c>
      <c r="AG74" s="23">
        <f t="shared" si="31"/>
        <v>2396.0655100906665</v>
      </c>
      <c r="AH74" s="23">
        <f t="shared" si="31"/>
        <v>2695.5736988519998</v>
      </c>
      <c r="AI74" s="23">
        <f t="shared" si="31"/>
        <v>2995.081887613333</v>
      </c>
      <c r="AJ74" s="23">
        <f t="shared" si="31"/>
        <v>3294.5900763746663</v>
      </c>
      <c r="AK74" s="23">
        <f t="shared" si="31"/>
        <v>3594.0982651359996</v>
      </c>
      <c r="AL74" s="23">
        <f t="shared" si="31"/>
        <v>3893.6064538973328</v>
      </c>
      <c r="AM74" s="23">
        <f t="shared" si="31"/>
        <v>4193.1146426586665</v>
      </c>
      <c r="AN74" s="24">
        <f t="shared" ref="AN74:AS74" si="32">AN75</f>
        <v>4492.6228314199998</v>
      </c>
      <c r="AO74" s="24">
        <f t="shared" si="32"/>
        <v>5052.1409131</v>
      </c>
      <c r="AP74" s="24">
        <f t="shared" si="32"/>
        <v>5576.1720737199903</v>
      </c>
      <c r="AQ74" s="24">
        <f t="shared" si="32"/>
        <v>6047.7136731399896</v>
      </c>
      <c r="AR74" s="24">
        <f t="shared" si="32"/>
        <v>6456.2052954399996</v>
      </c>
      <c r="AS74" s="24">
        <f t="shared" si="32"/>
        <v>6798.8701910199998</v>
      </c>
      <c r="AT74" s="4"/>
      <c r="AU74" s="4"/>
      <c r="AV74" s="4"/>
      <c r="AW74" s="4"/>
      <c r="AX74" s="4"/>
      <c r="AY74" s="4"/>
      <c r="AZ74" s="4"/>
      <c r="BA74" s="4"/>
      <c r="BB74" s="4"/>
      <c r="BC74" s="4"/>
      <c r="BD74" s="4"/>
      <c r="BE74" s="4"/>
      <c r="BF74" s="4"/>
      <c r="BG74" s="4"/>
      <c r="BH74" s="4"/>
      <c r="BI74" s="4"/>
      <c r="BJ74" s="4"/>
    </row>
    <row r="75" spans="1:62" s="4" customFormat="1" ht="13.8" x14ac:dyDescent="0.3">
      <c r="C75" s="20" t="s">
        <v>15</v>
      </c>
      <c r="D75" s="4" t="s">
        <v>10</v>
      </c>
      <c r="M75" s="22">
        <v>0</v>
      </c>
      <c r="N75" s="22">
        <v>0</v>
      </c>
      <c r="O75" s="22">
        <v>0</v>
      </c>
      <c r="P75" s="22">
        <v>0</v>
      </c>
      <c r="Q75" s="22">
        <v>0</v>
      </c>
      <c r="R75" s="22">
        <v>0</v>
      </c>
      <c r="S75" s="22">
        <v>0</v>
      </c>
      <c r="T75" s="22">
        <v>1.1626976800000599</v>
      </c>
      <c r="U75" s="22">
        <v>2.5634323400001899</v>
      </c>
      <c r="V75" s="22">
        <v>4.5223278800001401</v>
      </c>
      <c r="W75" s="22">
        <v>7.3928190599997299</v>
      </c>
      <c r="X75" s="22">
        <v>11.581999799999901</v>
      </c>
      <c r="Y75" s="22">
        <v>17.610991579999698</v>
      </c>
      <c r="Z75" s="22">
        <v>26.380719379999999</v>
      </c>
      <c r="AA75" s="22">
        <v>40.123675840000203</v>
      </c>
      <c r="AB75" s="22">
        <v>64.96048528</v>
      </c>
      <c r="AC75" s="22">
        <v>115.80728554</v>
      </c>
      <c r="AD75" s="22">
        <v>219.09769993999899</v>
      </c>
      <c r="AE75" s="22">
        <v>399.785018919999</v>
      </c>
      <c r="AF75" s="22">
        <v>661.04860305999898</v>
      </c>
      <c r="AG75" s="22">
        <v>989.93344865999904</v>
      </c>
      <c r="AH75" s="22">
        <v>1374.07085447999</v>
      </c>
      <c r="AI75" s="22">
        <v>1806.40764217999</v>
      </c>
      <c r="AJ75" s="22">
        <v>2282.8549891799998</v>
      </c>
      <c r="AK75" s="22">
        <v>2799.0845787799999</v>
      </c>
      <c r="AL75" s="22">
        <v>3347.9678336399902</v>
      </c>
      <c r="AM75" s="22">
        <v>3917.9416524999901</v>
      </c>
      <c r="AN75" s="22">
        <v>4492.6228314199998</v>
      </c>
      <c r="AO75" s="22">
        <v>5052.1409131</v>
      </c>
      <c r="AP75" s="22">
        <v>5576.1720737199903</v>
      </c>
      <c r="AQ75" s="22">
        <v>6047.7136731399896</v>
      </c>
      <c r="AR75" s="22">
        <v>6456.2052954399996</v>
      </c>
      <c r="AS75" s="22">
        <v>6798.8701910199998</v>
      </c>
    </row>
    <row r="76" spans="1:62" x14ac:dyDescent="0.3">
      <c r="A76" s="4"/>
      <c r="B76" s="4"/>
      <c r="C76" s="35" t="s">
        <v>23</v>
      </c>
      <c r="D76" s="30" t="s">
        <v>10</v>
      </c>
      <c r="E76" s="30" t="str">
        <f>IF(D76="Statewide","converted to CAISO","")</f>
        <v/>
      </c>
      <c r="F76" s="4"/>
      <c r="G76" s="4"/>
      <c r="H76" s="4"/>
      <c r="I76" s="4"/>
      <c r="J76" s="4"/>
      <c r="K76" s="44"/>
      <c r="L76" s="44"/>
      <c r="M76" s="36">
        <v>0</v>
      </c>
      <c r="N76" s="36">
        <v>0</v>
      </c>
      <c r="O76" s="36">
        <v>0</v>
      </c>
      <c r="P76" s="36">
        <v>0</v>
      </c>
      <c r="Q76" s="36">
        <v>0</v>
      </c>
      <c r="R76" s="36">
        <v>0</v>
      </c>
      <c r="S76" s="36">
        <v>0</v>
      </c>
      <c r="T76" s="36">
        <v>0</v>
      </c>
      <c r="U76" s="36">
        <v>0</v>
      </c>
      <c r="V76" s="36">
        <v>0</v>
      </c>
      <c r="W76" s="36">
        <v>0</v>
      </c>
      <c r="X76" s="36">
        <v>0</v>
      </c>
      <c r="Y76" s="36">
        <v>0</v>
      </c>
      <c r="Z76" s="36">
        <v>299.50818876133332</v>
      </c>
      <c r="AA76" s="36">
        <v>599.01637752266663</v>
      </c>
      <c r="AB76" s="36">
        <v>898.524566284</v>
      </c>
      <c r="AC76" s="36">
        <v>1198.0327550453333</v>
      </c>
      <c r="AD76" s="36">
        <v>1497.5409438066665</v>
      </c>
      <c r="AE76" s="36">
        <v>1797.0491325679998</v>
      </c>
      <c r="AF76" s="36">
        <v>2096.5573213293333</v>
      </c>
      <c r="AG76" s="36">
        <v>2396.0655100906665</v>
      </c>
      <c r="AH76" s="36">
        <v>2695.5736988519998</v>
      </c>
      <c r="AI76" s="36">
        <v>2995.081887613333</v>
      </c>
      <c r="AJ76" s="36">
        <v>3294.5900763746663</v>
      </c>
      <c r="AK76" s="36">
        <v>3594.0982651359996</v>
      </c>
      <c r="AL76" s="36">
        <v>3893.6064538973328</v>
      </c>
      <c r="AM76" s="36">
        <v>4193.1146426586665</v>
      </c>
      <c r="AN76" s="36">
        <v>4492.6228314199998</v>
      </c>
      <c r="AO76" s="36">
        <v>5052.1409131</v>
      </c>
      <c r="AP76" s="36">
        <v>5576.1720737199903</v>
      </c>
      <c r="AQ76" s="36">
        <v>6047.7136731399896</v>
      </c>
      <c r="AR76" s="36">
        <v>6456.2052954399996</v>
      </c>
      <c r="AS76" s="36">
        <v>6798.8701910199998</v>
      </c>
      <c r="AT76" s="4"/>
      <c r="AU76" s="4"/>
      <c r="AV76" s="4"/>
      <c r="AW76" s="4"/>
      <c r="AX76" s="4"/>
      <c r="AY76" s="4"/>
      <c r="AZ76" s="4"/>
      <c r="BA76" s="4"/>
      <c r="BB76" s="4"/>
      <c r="BC76" s="4"/>
      <c r="BD76" s="4"/>
      <c r="BE76" s="4"/>
      <c r="BF76" s="4"/>
      <c r="BG76" s="4"/>
      <c r="BH76" s="4"/>
      <c r="BI76" s="4"/>
      <c r="BJ76" s="4"/>
    </row>
    <row r="77" spans="1:62" s="4" customFormat="1" ht="13.8" x14ac:dyDescent="0.3"/>
    <row r="78" spans="1:62" s="4" customFormat="1" ht="13.8" x14ac:dyDescent="0.3">
      <c r="C78" s="37" t="s">
        <v>30</v>
      </c>
    </row>
    <row r="79" spans="1:62" x14ac:dyDescent="0.3">
      <c r="A79" s="4"/>
      <c r="B79" s="4"/>
      <c r="C79" s="20" t="s">
        <v>22</v>
      </c>
      <c r="D79" s="4" t="s">
        <v>10</v>
      </c>
      <c r="E79" s="4"/>
      <c r="F79" s="34"/>
      <c r="G79" s="34"/>
      <c r="H79" s="34"/>
      <c r="I79" s="4"/>
      <c r="J79" s="4"/>
      <c r="K79" s="43"/>
      <c r="L79" s="43"/>
      <c r="M79" s="23">
        <f t="shared" ref="M79:AB80" si="33">SUMIFS(M$43:M$76,$C$43:$C$76,$C79)</f>
        <v>0</v>
      </c>
      <c r="N79" s="23">
        <f t="shared" si="33"/>
        <v>0</v>
      </c>
      <c r="O79" s="38">
        <f t="shared" si="33"/>
        <v>0</v>
      </c>
      <c r="P79" s="38">
        <f t="shared" si="33"/>
        <v>0</v>
      </c>
      <c r="Q79" s="38">
        <f t="shared" si="33"/>
        <v>0</v>
      </c>
      <c r="R79" s="38">
        <f t="shared" si="33"/>
        <v>0</v>
      </c>
      <c r="S79" s="38">
        <f t="shared" si="33"/>
        <v>0</v>
      </c>
      <c r="T79" s="38">
        <f t="shared" si="33"/>
        <v>0</v>
      </c>
      <c r="U79" s="38">
        <f t="shared" si="33"/>
        <v>0</v>
      </c>
      <c r="V79" s="38">
        <f t="shared" si="33"/>
        <v>0</v>
      </c>
      <c r="W79" s="38">
        <f t="shared" si="33"/>
        <v>0</v>
      </c>
      <c r="X79" s="38">
        <f t="shared" si="33"/>
        <v>0</v>
      </c>
      <c r="Y79" s="38">
        <f t="shared" si="33"/>
        <v>0</v>
      </c>
      <c r="Z79" s="38">
        <f t="shared" si="33"/>
        <v>2340.2255779666589</v>
      </c>
      <c r="AA79" s="38">
        <f t="shared" si="33"/>
        <v>4680.4511559333178</v>
      </c>
      <c r="AB79" s="38">
        <f t="shared" si="33"/>
        <v>7020.6767338999753</v>
      </c>
      <c r="AC79" s="38">
        <f t="shared" ref="AC79:AR80" si="34">SUMIFS(AC$43:AC$76,$C$43:$C$76,$C79)</f>
        <v>9360.9023118666355</v>
      </c>
      <c r="AD79" s="38">
        <f t="shared" si="34"/>
        <v>11701.127889833293</v>
      </c>
      <c r="AE79" s="38">
        <f t="shared" si="34"/>
        <v>14041.353467799952</v>
      </c>
      <c r="AF79" s="38">
        <f t="shared" si="34"/>
        <v>16381.579045766612</v>
      </c>
      <c r="AG79" s="38">
        <f t="shared" si="34"/>
        <v>18721.804623733271</v>
      </c>
      <c r="AH79" s="38">
        <f t="shared" si="34"/>
        <v>21062.03020169993</v>
      </c>
      <c r="AI79" s="38">
        <f t="shared" si="34"/>
        <v>23402.255779666593</v>
      </c>
      <c r="AJ79" s="38">
        <f t="shared" si="34"/>
        <v>25742.481357633249</v>
      </c>
      <c r="AK79" s="38">
        <f t="shared" si="34"/>
        <v>28082.706935599905</v>
      </c>
      <c r="AL79" s="38">
        <f t="shared" si="34"/>
        <v>30422.932513566571</v>
      </c>
      <c r="AM79" s="38">
        <f t="shared" si="34"/>
        <v>32763.158091533227</v>
      </c>
      <c r="AN79" s="38">
        <f t="shared" si="34"/>
        <v>35103.383669499875</v>
      </c>
      <c r="AO79" s="38">
        <f t="shared" si="34"/>
        <v>37019.30096195986</v>
      </c>
      <c r="AP79" s="38">
        <f t="shared" si="34"/>
        <v>38789.869587379857</v>
      </c>
      <c r="AQ79" s="38">
        <f t="shared" si="34"/>
        <v>40403.812099699884</v>
      </c>
      <c r="AR79" s="38">
        <f t="shared" si="34"/>
        <v>41855.068170839884</v>
      </c>
      <c r="AS79" s="38">
        <f t="shared" ref="AS79:AS80" si="35">SUMIFS(AS$43:AS$76,$C$43:$C$76,$C79)</f>
        <v>43142.625902759886</v>
      </c>
      <c r="AT79" s="4"/>
      <c r="AU79" s="4"/>
      <c r="AV79" s="4"/>
      <c r="AW79" s="4"/>
      <c r="AX79" s="4"/>
      <c r="AY79" s="4"/>
      <c r="AZ79" s="4"/>
      <c r="BA79" s="4"/>
      <c r="BB79" s="4"/>
      <c r="BC79" s="4"/>
      <c r="BD79" s="4"/>
      <c r="BE79" s="4"/>
      <c r="BF79" s="4"/>
      <c r="BG79" s="4"/>
      <c r="BH79" s="4"/>
      <c r="BI79" s="4"/>
      <c r="BJ79" s="4"/>
    </row>
    <row r="80" spans="1:62" x14ac:dyDescent="0.3">
      <c r="A80" s="4"/>
      <c r="B80" s="4"/>
      <c r="C80" s="20" t="s">
        <v>15</v>
      </c>
      <c r="D80" s="4" t="s">
        <v>10</v>
      </c>
      <c r="E80" s="4"/>
      <c r="F80" s="34"/>
      <c r="G80" s="34"/>
      <c r="H80" s="34"/>
      <c r="I80" s="4"/>
      <c r="J80" s="4"/>
      <c r="K80" s="31"/>
      <c r="L80" s="31"/>
      <c r="M80" s="23">
        <f t="shared" si="33"/>
        <v>0</v>
      </c>
      <c r="N80" s="23">
        <f t="shared" si="33"/>
        <v>0</v>
      </c>
      <c r="O80" s="38">
        <f t="shared" si="33"/>
        <v>0</v>
      </c>
      <c r="P80" s="38">
        <f t="shared" si="33"/>
        <v>0</v>
      </c>
      <c r="Q80" s="38">
        <f t="shared" si="33"/>
        <v>0</v>
      </c>
      <c r="R80" s="38">
        <f t="shared" si="33"/>
        <v>0</v>
      </c>
      <c r="S80" s="38">
        <f t="shared" si="33"/>
        <v>0</v>
      </c>
      <c r="T80" s="38">
        <f t="shared" si="33"/>
        <v>75.342583179999934</v>
      </c>
      <c r="U80" s="38">
        <f t="shared" si="33"/>
        <v>255.19149233999974</v>
      </c>
      <c r="V80" s="38">
        <f t="shared" si="33"/>
        <v>594.25064701999975</v>
      </c>
      <c r="W80" s="38">
        <f t="shared" si="33"/>
        <v>1144.5610561199978</v>
      </c>
      <c r="X80" s="38">
        <f t="shared" si="33"/>
        <v>1945.0899970399867</v>
      </c>
      <c r="Y80" s="38">
        <f t="shared" si="33"/>
        <v>3023.7220543999888</v>
      </c>
      <c r="Z80" s="38">
        <f t="shared" si="33"/>
        <v>4372.5885959399984</v>
      </c>
      <c r="AA80" s="38">
        <f t="shared" si="33"/>
        <v>5978.7360152399897</v>
      </c>
      <c r="AB80" s="38">
        <f t="shared" si="33"/>
        <v>7800.7008761799807</v>
      </c>
      <c r="AC80" s="38">
        <f t="shared" si="34"/>
        <v>9786.3627454799716</v>
      </c>
      <c r="AD80" s="38">
        <f t="shared" si="34"/>
        <v>11930.842947859966</v>
      </c>
      <c r="AE80" s="38">
        <f t="shared" si="34"/>
        <v>14210.73468745999</v>
      </c>
      <c r="AF80" s="38">
        <f t="shared" si="34"/>
        <v>16599.555701019981</v>
      </c>
      <c r="AG80" s="38">
        <f t="shared" si="34"/>
        <v>19048.169374539997</v>
      </c>
      <c r="AH80" s="38">
        <f t="shared" si="34"/>
        <v>21505.089770239971</v>
      </c>
      <c r="AI80" s="38">
        <f t="shared" si="34"/>
        <v>23936.43422079998</v>
      </c>
      <c r="AJ80" s="38">
        <f t="shared" si="34"/>
        <v>26325.106686439991</v>
      </c>
      <c r="AK80" s="38">
        <f t="shared" si="34"/>
        <v>28651.943727799877</v>
      </c>
      <c r="AL80" s="38">
        <f t="shared" si="34"/>
        <v>30901.512931759891</v>
      </c>
      <c r="AM80" s="38">
        <f t="shared" si="34"/>
        <v>33057.881044779977</v>
      </c>
      <c r="AN80" s="38">
        <f t="shared" si="34"/>
        <v>35103.383669499875</v>
      </c>
      <c r="AO80" s="38">
        <f t="shared" si="34"/>
        <v>37019.30096195986</v>
      </c>
      <c r="AP80" s="38">
        <f t="shared" si="34"/>
        <v>38789.869587379857</v>
      </c>
      <c r="AQ80" s="38">
        <f t="shared" si="34"/>
        <v>40403.812099699884</v>
      </c>
      <c r="AR80" s="38">
        <f t="shared" si="34"/>
        <v>41855.068170839884</v>
      </c>
      <c r="AS80" s="38">
        <f t="shared" si="35"/>
        <v>43142.625902759886</v>
      </c>
      <c r="AT80" s="4"/>
      <c r="AU80" s="4"/>
      <c r="AV80" s="4"/>
      <c r="AW80" s="4"/>
      <c r="AX80" s="4"/>
      <c r="AY80" s="4"/>
      <c r="AZ80" s="4"/>
      <c r="BA80" s="4"/>
      <c r="BB80" s="4"/>
      <c r="BC80" s="4"/>
      <c r="BD80" s="4"/>
      <c r="BE80" s="4"/>
      <c r="BF80" s="4"/>
      <c r="BG80" s="4"/>
      <c r="BH80" s="4"/>
      <c r="BI80" s="4"/>
      <c r="BJ80" s="4"/>
    </row>
    <row r="81" spans="1:62" x14ac:dyDescent="0.3">
      <c r="A81" s="4"/>
      <c r="B81" s="4"/>
      <c r="C81" s="3" t="s">
        <v>23</v>
      </c>
      <c r="D81" s="30" t="s">
        <v>10</v>
      </c>
      <c r="E81" s="30" t="str">
        <f>IF(D81="Statewide","converted to CAISO","")</f>
        <v/>
      </c>
      <c r="F81" s="4"/>
      <c r="G81" s="4"/>
      <c r="H81" s="4"/>
      <c r="I81" s="4"/>
      <c r="J81" s="44"/>
      <c r="K81" s="44"/>
      <c r="L81" s="44"/>
      <c r="M81" s="30">
        <v>0</v>
      </c>
      <c r="N81" s="30">
        <v>0</v>
      </c>
      <c r="O81" s="30">
        <v>0</v>
      </c>
      <c r="P81" s="30">
        <v>0</v>
      </c>
      <c r="Q81" s="30">
        <v>0</v>
      </c>
      <c r="R81" s="30">
        <v>0</v>
      </c>
      <c r="S81" s="30">
        <v>0</v>
      </c>
      <c r="T81" s="30">
        <v>0</v>
      </c>
      <c r="U81" s="30">
        <v>0</v>
      </c>
      <c r="V81" s="30">
        <v>0</v>
      </c>
      <c r="W81" s="30">
        <v>0</v>
      </c>
      <c r="X81" s="30">
        <v>0</v>
      </c>
      <c r="Y81" s="30">
        <v>0</v>
      </c>
      <c r="Z81" s="30">
        <v>2340.2255779666589</v>
      </c>
      <c r="AA81" s="30">
        <v>4680.4511559333178</v>
      </c>
      <c r="AB81" s="30">
        <v>7020.6767338999753</v>
      </c>
      <c r="AC81" s="30">
        <v>9360.9023118666355</v>
      </c>
      <c r="AD81" s="30">
        <v>11701.127889833293</v>
      </c>
      <c r="AE81" s="30">
        <v>14041.353467799952</v>
      </c>
      <c r="AF81" s="30">
        <v>16381.579045766612</v>
      </c>
      <c r="AG81" s="30">
        <v>18721.804623733271</v>
      </c>
      <c r="AH81" s="30">
        <v>21062.03020169993</v>
      </c>
      <c r="AI81" s="30">
        <v>23402.255779666593</v>
      </c>
      <c r="AJ81" s="30">
        <v>25742.481357633249</v>
      </c>
      <c r="AK81" s="30">
        <v>28082.706935599905</v>
      </c>
      <c r="AL81" s="30">
        <v>30422.932513566571</v>
      </c>
      <c r="AM81" s="30">
        <v>32763.158091533227</v>
      </c>
      <c r="AN81" s="30">
        <v>35103.383669499875</v>
      </c>
      <c r="AO81" s="30">
        <v>37019.30096195986</v>
      </c>
      <c r="AP81" s="30">
        <v>38789.869587379857</v>
      </c>
      <c r="AQ81" s="30">
        <v>40403.812099699884</v>
      </c>
      <c r="AR81" s="30">
        <v>41855.068170839884</v>
      </c>
      <c r="AS81" s="30">
        <v>43142.625902759886</v>
      </c>
      <c r="AT81" s="4"/>
      <c r="AU81" s="4"/>
      <c r="AV81" s="4"/>
      <c r="AW81" s="4"/>
      <c r="AX81" s="4"/>
      <c r="AY81" s="4"/>
      <c r="AZ81" s="4"/>
      <c r="BA81" s="4"/>
      <c r="BB81" s="4"/>
      <c r="BC81" s="4"/>
      <c r="BD81" s="4"/>
      <c r="BE81" s="4"/>
      <c r="BF81" s="4"/>
      <c r="BG81" s="4"/>
      <c r="BH81" s="4"/>
      <c r="BI81" s="4"/>
      <c r="BJ81" s="4"/>
    </row>
    <row r="82" spans="1:62" x14ac:dyDescent="0.3">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row>
    <row r="83" spans="1:62" x14ac:dyDescent="0.3">
      <c r="A83" s="4"/>
      <c r="B83" s="4"/>
      <c r="C83" s="16" t="s">
        <v>31</v>
      </c>
      <c r="D83" s="17"/>
      <c r="E83" s="17"/>
      <c r="F83" s="17"/>
      <c r="G83" s="17"/>
      <c r="H83" s="17"/>
      <c r="I83" s="18"/>
      <c r="J83" s="18"/>
      <c r="K83" s="18"/>
      <c r="L83" s="18"/>
      <c r="M83" s="17">
        <f>$M$9</f>
        <v>2018</v>
      </c>
      <c r="N83" s="17">
        <f t="shared" ref="N83:AS83" si="36">M83+1</f>
        <v>2019</v>
      </c>
      <c r="O83" s="17">
        <f t="shared" si="36"/>
        <v>2020</v>
      </c>
      <c r="P83" s="17">
        <f t="shared" si="36"/>
        <v>2021</v>
      </c>
      <c r="Q83" s="17">
        <f t="shared" si="36"/>
        <v>2022</v>
      </c>
      <c r="R83" s="17">
        <f t="shared" si="36"/>
        <v>2023</v>
      </c>
      <c r="S83" s="17">
        <f t="shared" si="36"/>
        <v>2024</v>
      </c>
      <c r="T83" s="17">
        <f t="shared" si="36"/>
        <v>2025</v>
      </c>
      <c r="U83" s="17">
        <f t="shared" si="36"/>
        <v>2026</v>
      </c>
      <c r="V83" s="17">
        <f t="shared" si="36"/>
        <v>2027</v>
      </c>
      <c r="W83" s="17">
        <f t="shared" si="36"/>
        <v>2028</v>
      </c>
      <c r="X83" s="17">
        <f t="shared" si="36"/>
        <v>2029</v>
      </c>
      <c r="Y83" s="17">
        <f t="shared" si="36"/>
        <v>2030</v>
      </c>
      <c r="Z83" s="17">
        <f t="shared" si="36"/>
        <v>2031</v>
      </c>
      <c r="AA83" s="17">
        <f t="shared" si="36"/>
        <v>2032</v>
      </c>
      <c r="AB83" s="17">
        <f t="shared" si="36"/>
        <v>2033</v>
      </c>
      <c r="AC83" s="17">
        <f t="shared" si="36"/>
        <v>2034</v>
      </c>
      <c r="AD83" s="17">
        <f t="shared" si="36"/>
        <v>2035</v>
      </c>
      <c r="AE83" s="17">
        <f t="shared" si="36"/>
        <v>2036</v>
      </c>
      <c r="AF83" s="17">
        <f t="shared" si="36"/>
        <v>2037</v>
      </c>
      <c r="AG83" s="17">
        <f t="shared" si="36"/>
        <v>2038</v>
      </c>
      <c r="AH83" s="17">
        <f t="shared" si="36"/>
        <v>2039</v>
      </c>
      <c r="AI83" s="17">
        <f t="shared" si="36"/>
        <v>2040</v>
      </c>
      <c r="AJ83" s="17">
        <f t="shared" si="36"/>
        <v>2041</v>
      </c>
      <c r="AK83" s="17">
        <f t="shared" si="36"/>
        <v>2042</v>
      </c>
      <c r="AL83" s="17">
        <f t="shared" si="36"/>
        <v>2043</v>
      </c>
      <c r="AM83" s="17">
        <f t="shared" si="36"/>
        <v>2044</v>
      </c>
      <c r="AN83" s="17">
        <f t="shared" si="36"/>
        <v>2045</v>
      </c>
      <c r="AO83" s="17">
        <f t="shared" si="36"/>
        <v>2046</v>
      </c>
      <c r="AP83" s="17">
        <f t="shared" si="36"/>
        <v>2047</v>
      </c>
      <c r="AQ83" s="17">
        <f t="shared" si="36"/>
        <v>2048</v>
      </c>
      <c r="AR83" s="17">
        <f t="shared" si="36"/>
        <v>2049</v>
      </c>
      <c r="AS83" s="17">
        <f t="shared" si="36"/>
        <v>2050</v>
      </c>
      <c r="AT83" s="4"/>
      <c r="AU83" s="4"/>
      <c r="AV83" s="4"/>
      <c r="AW83" s="4"/>
      <c r="AX83" s="4"/>
      <c r="AY83" s="4"/>
      <c r="AZ83" s="4"/>
      <c r="BA83" s="4"/>
      <c r="BB83" s="4"/>
      <c r="BC83" s="4"/>
      <c r="BD83" s="4"/>
      <c r="BE83" s="4"/>
      <c r="BF83" s="4"/>
      <c r="BG83" s="4"/>
      <c r="BH83" s="4"/>
      <c r="BI83" s="4"/>
      <c r="BJ83" s="4"/>
    </row>
    <row r="84" spans="1:62" x14ac:dyDescent="0.3">
      <c r="A84" s="4"/>
      <c r="B84" s="4"/>
      <c r="C84" s="45" t="s">
        <v>32</v>
      </c>
      <c r="D84" s="4" t="s">
        <v>10</v>
      </c>
      <c r="E84" s="4"/>
      <c r="F84" s="4"/>
      <c r="G84" s="4"/>
      <c r="H84" s="4"/>
      <c r="I84" s="4"/>
      <c r="J84" s="4"/>
      <c r="K84" s="4"/>
      <c r="L84" s="4"/>
      <c r="M84" s="46">
        <v>0</v>
      </c>
      <c r="N84" s="46">
        <v>0</v>
      </c>
      <c r="O84" s="46">
        <v>0</v>
      </c>
      <c r="P84" s="46">
        <v>0</v>
      </c>
      <c r="Q84" s="46">
        <v>0</v>
      </c>
      <c r="R84" s="46">
        <v>0</v>
      </c>
      <c r="S84" s="46">
        <v>0</v>
      </c>
      <c r="T84" s="46">
        <v>0</v>
      </c>
      <c r="U84" s="46">
        <v>0</v>
      </c>
      <c r="V84" s="46">
        <v>0</v>
      </c>
      <c r="W84" s="46">
        <v>0</v>
      </c>
      <c r="X84" s="46">
        <v>0</v>
      </c>
      <c r="Y84" s="46">
        <v>0</v>
      </c>
      <c r="Z84" s="46">
        <v>0</v>
      </c>
      <c r="AA84" s="46">
        <v>0</v>
      </c>
      <c r="AB84" s="46">
        <v>0</v>
      </c>
      <c r="AC84" s="46">
        <v>0</v>
      </c>
      <c r="AD84" s="46">
        <v>0</v>
      </c>
      <c r="AE84" s="46">
        <v>0</v>
      </c>
      <c r="AF84" s="46">
        <v>0</v>
      </c>
      <c r="AG84" s="46">
        <v>0</v>
      </c>
      <c r="AH84" s="46">
        <v>0</v>
      </c>
      <c r="AI84" s="46">
        <v>0</v>
      </c>
      <c r="AJ84" s="46">
        <v>0</v>
      </c>
      <c r="AK84" s="46">
        <v>0</v>
      </c>
      <c r="AL84" s="46">
        <v>0</v>
      </c>
      <c r="AM84" s="46">
        <v>0</v>
      </c>
      <c r="AN84" s="46">
        <v>0</v>
      </c>
      <c r="AO84" s="46">
        <v>0</v>
      </c>
      <c r="AP84" s="46">
        <v>0</v>
      </c>
      <c r="AQ84" s="46">
        <v>0</v>
      </c>
      <c r="AR84" s="46">
        <v>0</v>
      </c>
      <c r="AS84" s="46">
        <v>0</v>
      </c>
      <c r="AT84" s="4"/>
      <c r="AU84" s="4"/>
      <c r="AV84" s="4"/>
      <c r="AW84" s="4"/>
      <c r="AX84" s="4"/>
      <c r="AY84" s="4"/>
      <c r="AZ84" s="4"/>
      <c r="BA84" s="4"/>
      <c r="BB84" s="4"/>
      <c r="BC84" s="4"/>
      <c r="BD84" s="4"/>
      <c r="BE84" s="4"/>
      <c r="BF84" s="4"/>
      <c r="BG84" s="4"/>
      <c r="BH84" s="4"/>
      <c r="BI84" s="4"/>
      <c r="BJ84" s="4"/>
    </row>
    <row r="85" spans="1:62" x14ac:dyDescent="0.3">
      <c r="A85" s="4"/>
      <c r="B85" s="4"/>
      <c r="C85" s="45" t="s">
        <v>22</v>
      </c>
      <c r="D85" s="4" t="s">
        <v>10</v>
      </c>
      <c r="E85" s="4"/>
      <c r="F85" s="4"/>
      <c r="G85" s="4"/>
      <c r="H85" s="4"/>
      <c r="I85" s="4"/>
      <c r="J85" s="31"/>
      <c r="K85" s="31"/>
      <c r="L85" s="31"/>
      <c r="M85" s="47">
        <v>0</v>
      </c>
      <c r="N85" s="47">
        <v>0</v>
      </c>
      <c r="O85" s="47">
        <v>0</v>
      </c>
      <c r="P85" s="47">
        <v>0</v>
      </c>
      <c r="Q85" s="47">
        <v>0</v>
      </c>
      <c r="R85" s="47">
        <v>0</v>
      </c>
      <c r="S85" s="47">
        <v>0</v>
      </c>
      <c r="T85" s="47">
        <v>0</v>
      </c>
      <c r="U85" s="47">
        <v>0</v>
      </c>
      <c r="V85" s="47">
        <v>0</v>
      </c>
      <c r="W85" s="47">
        <v>0</v>
      </c>
      <c r="X85" s="47">
        <v>0</v>
      </c>
      <c r="Y85" s="47">
        <v>0</v>
      </c>
      <c r="Z85" s="23">
        <f>Y85+($AN85-$Y85)/($AN$83-$Y$83)</f>
        <v>65.760267121777972</v>
      </c>
      <c r="AA85" s="23">
        <f t="shared" ref="AA85:AM85" si="37">Z85+($AN85-$Y85)/($AN$83-$Y$83)</f>
        <v>131.52053424355594</v>
      </c>
      <c r="AB85" s="23">
        <f t="shared" si="37"/>
        <v>197.2808013653339</v>
      </c>
      <c r="AC85" s="23">
        <f t="shared" si="37"/>
        <v>263.04106848711189</v>
      </c>
      <c r="AD85" s="23">
        <f t="shared" si="37"/>
        <v>328.80133560888987</v>
      </c>
      <c r="AE85" s="23">
        <f t="shared" si="37"/>
        <v>394.56160273066786</v>
      </c>
      <c r="AF85" s="23">
        <f t="shared" si="37"/>
        <v>460.32186985244584</v>
      </c>
      <c r="AG85" s="23">
        <f t="shared" si="37"/>
        <v>526.08213697422377</v>
      </c>
      <c r="AH85" s="23">
        <f t="shared" si="37"/>
        <v>591.8424040960017</v>
      </c>
      <c r="AI85" s="23">
        <f t="shared" si="37"/>
        <v>657.60267121777963</v>
      </c>
      <c r="AJ85" s="23">
        <f t="shared" si="37"/>
        <v>723.36293833955756</v>
      </c>
      <c r="AK85" s="23">
        <f t="shared" si="37"/>
        <v>789.12320546133549</v>
      </c>
      <c r="AL85" s="23">
        <f t="shared" si="37"/>
        <v>854.88347258311342</v>
      </c>
      <c r="AM85" s="23">
        <f t="shared" si="37"/>
        <v>920.64373970489135</v>
      </c>
      <c r="AN85" s="24">
        <f t="shared" ref="AN85:AS85" si="38">AN$86</f>
        <v>986.40400682666962</v>
      </c>
      <c r="AO85" s="24">
        <f t="shared" si="38"/>
        <v>1005.9108046677449</v>
      </c>
      <c r="AP85" s="24">
        <f t="shared" si="38"/>
        <v>1023.265450866944</v>
      </c>
      <c r="AQ85" s="24">
        <f t="shared" si="38"/>
        <v>1038.3006668418989</v>
      </c>
      <c r="AR85" s="24">
        <f t="shared" si="38"/>
        <v>1051.6475362314766</v>
      </c>
      <c r="AS85" s="24">
        <f t="shared" si="38"/>
        <v>1063.7342639949052</v>
      </c>
      <c r="AT85" s="4"/>
      <c r="AU85" s="4"/>
      <c r="AV85" s="4"/>
      <c r="AW85" s="4"/>
      <c r="AX85" s="4"/>
      <c r="AY85" s="4"/>
      <c r="AZ85" s="4"/>
      <c r="BA85" s="4"/>
      <c r="BB85" s="4"/>
      <c r="BC85" s="4"/>
      <c r="BD85" s="4"/>
      <c r="BE85" s="4"/>
      <c r="BF85" s="4"/>
      <c r="BG85" s="4"/>
      <c r="BH85" s="4"/>
      <c r="BI85" s="4"/>
      <c r="BJ85" s="4"/>
    </row>
    <row r="86" spans="1:62" x14ac:dyDescent="0.3">
      <c r="A86" s="4"/>
      <c r="B86" s="4"/>
      <c r="C86" s="45" t="s">
        <v>15</v>
      </c>
      <c r="D86" s="4" t="s">
        <v>10</v>
      </c>
      <c r="E86" s="4"/>
      <c r="F86" s="34"/>
      <c r="G86" s="34"/>
      <c r="H86" s="34"/>
      <c r="I86" s="4"/>
      <c r="J86" s="31"/>
      <c r="K86" s="31"/>
      <c r="L86" s="31"/>
      <c r="M86" s="47">
        <v>144.47292941634694</v>
      </c>
      <c r="N86" s="47">
        <v>168.4807998553008</v>
      </c>
      <c r="O86" s="47">
        <v>202.84773640325793</v>
      </c>
      <c r="P86" s="47">
        <v>257.90694072039673</v>
      </c>
      <c r="Q86" s="47">
        <v>331.1521417646976</v>
      </c>
      <c r="R86" s="47">
        <v>417.77605335105045</v>
      </c>
      <c r="S86" s="47">
        <v>520.68813167875658</v>
      </c>
      <c r="T86" s="47">
        <v>636.10219654007926</v>
      </c>
      <c r="U86" s="47">
        <v>611.13189059260174</v>
      </c>
      <c r="V86" s="47">
        <v>596.24324338060956</v>
      </c>
      <c r="W86" s="47">
        <v>585.84252854027568</v>
      </c>
      <c r="X86" s="47">
        <v>580.60144272555385</v>
      </c>
      <c r="Y86" s="47">
        <v>578.69062173790394</v>
      </c>
      <c r="Z86" s="47">
        <v>588.46564174635739</v>
      </c>
      <c r="AA86" s="47">
        <v>603.7172909117395</v>
      </c>
      <c r="AB86" s="47">
        <v>622.38089290473545</v>
      </c>
      <c r="AC86" s="47">
        <v>645.29507405175343</v>
      </c>
      <c r="AD86" s="47">
        <v>672.88184657906288</v>
      </c>
      <c r="AE86" s="47">
        <v>702.25834093045023</v>
      </c>
      <c r="AF86" s="47">
        <v>735.12565189915995</v>
      </c>
      <c r="AG86" s="47">
        <v>770.7982952487024</v>
      </c>
      <c r="AH86" s="47">
        <v>809.17331178486108</v>
      </c>
      <c r="AI86" s="47">
        <v>849.11234214257252</v>
      </c>
      <c r="AJ86" s="47">
        <v>880.63994718160643</v>
      </c>
      <c r="AK86" s="47">
        <v>911.00174501913204</v>
      </c>
      <c r="AL86" s="47">
        <v>939.109804038265</v>
      </c>
      <c r="AM86" s="47">
        <v>964.20828747443852</v>
      </c>
      <c r="AN86" s="47">
        <v>986.40400682666962</v>
      </c>
      <c r="AO86" s="47">
        <v>1005.9108046677449</v>
      </c>
      <c r="AP86" s="47">
        <v>1023.265450866944</v>
      </c>
      <c r="AQ86" s="47">
        <v>1038.3006668418989</v>
      </c>
      <c r="AR86" s="47">
        <v>1051.6475362314766</v>
      </c>
      <c r="AS86" s="47">
        <v>1063.7342639949052</v>
      </c>
      <c r="AT86" s="4"/>
      <c r="AU86" s="4"/>
      <c r="AV86" s="4"/>
      <c r="AW86" s="4"/>
      <c r="AX86" s="4"/>
      <c r="AY86" s="4"/>
      <c r="AZ86" s="4"/>
      <c r="BA86" s="4"/>
      <c r="BB86" s="4"/>
      <c r="BC86" s="4"/>
      <c r="BD86" s="4"/>
      <c r="BE86" s="4"/>
      <c r="BF86" s="4"/>
      <c r="BG86" s="4"/>
      <c r="BH86" s="4"/>
      <c r="BI86" s="4"/>
      <c r="BJ86" s="4"/>
    </row>
    <row r="87" spans="1:62" x14ac:dyDescent="0.3">
      <c r="A87" s="4"/>
      <c r="B87" s="4"/>
      <c r="C87" s="45" t="s">
        <v>33</v>
      </c>
      <c r="D87" s="4" t="s">
        <v>10</v>
      </c>
      <c r="E87" s="4"/>
      <c r="F87" s="34"/>
      <c r="G87" s="34"/>
      <c r="H87" s="34"/>
      <c r="I87" s="4"/>
      <c r="J87" s="31"/>
      <c r="K87" s="31"/>
      <c r="L87" s="31"/>
      <c r="M87" s="47">
        <v>173.05383324245713</v>
      </c>
      <c r="N87" s="47">
        <v>224.6466590088622</v>
      </c>
      <c r="O87" s="47">
        <v>275.67515037796244</v>
      </c>
      <c r="P87" s="47">
        <v>357.91037098136468</v>
      </c>
      <c r="Q87" s="47">
        <v>499.49654614510416</v>
      </c>
      <c r="R87" s="47">
        <v>694.5083241684556</v>
      </c>
      <c r="S87" s="47">
        <v>967.18231648577398</v>
      </c>
      <c r="T87" s="47">
        <v>1285.7431744673386</v>
      </c>
      <c r="U87" s="47">
        <v>1562.6218044981306</v>
      </c>
      <c r="V87" s="47">
        <v>1843.8045094116303</v>
      </c>
      <c r="W87" s="47">
        <v>2159.151680592</v>
      </c>
      <c r="X87" s="47">
        <v>3052.0363863727989</v>
      </c>
      <c r="Y87" s="47">
        <v>4476.0925075184141</v>
      </c>
      <c r="Z87" s="47">
        <v>6237.0578588350509</v>
      </c>
      <c r="AA87" s="47">
        <v>7827.9465032992157</v>
      </c>
      <c r="AB87" s="47">
        <v>9366.6868183645511</v>
      </c>
      <c r="AC87" s="47">
        <v>10977.362783384873</v>
      </c>
      <c r="AD87" s="47">
        <v>12839.295685211029</v>
      </c>
      <c r="AE87" s="47">
        <v>14951.530921500331</v>
      </c>
      <c r="AF87" s="47">
        <v>17283.543900727822</v>
      </c>
      <c r="AG87" s="47">
        <v>19672.12778345776</v>
      </c>
      <c r="AH87" s="47">
        <v>21992.405373486567</v>
      </c>
      <c r="AI87" s="47">
        <v>24143.260010786769</v>
      </c>
      <c r="AJ87" s="47">
        <v>26065.059147944339</v>
      </c>
      <c r="AK87" s="47">
        <v>27808.972848189318</v>
      </c>
      <c r="AL87" s="47">
        <v>29367.84539204969</v>
      </c>
      <c r="AM87" s="47">
        <v>30730.685266823555</v>
      </c>
      <c r="AN87" s="47">
        <v>31912.921361638844</v>
      </c>
      <c r="AO87" s="47">
        <v>32933.064257510086</v>
      </c>
      <c r="AP87" s="47">
        <v>33802.905488095908</v>
      </c>
      <c r="AQ87" s="47">
        <v>34542.458950535132</v>
      </c>
      <c r="AR87" s="47">
        <v>35148.807089688882</v>
      </c>
      <c r="AS87" s="47">
        <v>35635.803717060713</v>
      </c>
      <c r="AT87" s="4"/>
      <c r="AU87" s="4"/>
      <c r="AV87" s="4"/>
      <c r="AW87" s="4"/>
      <c r="AX87" s="4"/>
      <c r="AY87" s="4"/>
      <c r="AZ87" s="4"/>
      <c r="BA87" s="4"/>
      <c r="BB87" s="4"/>
      <c r="BC87" s="4"/>
      <c r="BD87" s="4"/>
      <c r="BE87" s="4"/>
      <c r="BF87" s="4"/>
      <c r="BG87" s="4"/>
      <c r="BH87" s="4"/>
      <c r="BI87" s="4"/>
      <c r="BJ87" s="4"/>
    </row>
    <row r="88" spans="1:62" x14ac:dyDescent="0.3">
      <c r="A88" s="4"/>
      <c r="B88" s="4"/>
      <c r="C88" s="45" t="s">
        <v>34</v>
      </c>
      <c r="D88" s="4" t="s">
        <v>10</v>
      </c>
      <c r="E88" s="4"/>
      <c r="F88" s="34"/>
      <c r="G88" s="34"/>
      <c r="H88" s="34"/>
      <c r="I88" s="4"/>
      <c r="J88" s="31"/>
      <c r="K88" s="31"/>
      <c r="L88" s="31"/>
      <c r="M88" s="47">
        <v>173.85005081933662</v>
      </c>
      <c r="N88" s="47">
        <v>226.49457576749342</v>
      </c>
      <c r="O88" s="47">
        <v>278.84009624736228</v>
      </c>
      <c r="P88" s="47">
        <v>362.58703199168013</v>
      </c>
      <c r="Q88" s="47">
        <v>505.8109274642315</v>
      </c>
      <c r="R88" s="47">
        <v>702.09055224849737</v>
      </c>
      <c r="S88" s="47">
        <v>977.00685588353031</v>
      </c>
      <c r="T88" s="47">
        <v>1297.8942258900413</v>
      </c>
      <c r="U88" s="47">
        <v>1577.5741026746787</v>
      </c>
      <c r="V88" s="47">
        <v>1862.6403916318839</v>
      </c>
      <c r="W88" s="47">
        <v>2185.0225574158476</v>
      </c>
      <c r="X88" s="47">
        <v>3094.0371334853262</v>
      </c>
      <c r="Y88" s="47">
        <v>4558.5352039987356</v>
      </c>
      <c r="Z88" s="47">
        <v>6420.9324383482844</v>
      </c>
      <c r="AA88" s="47">
        <v>8274.5487134755604</v>
      </c>
      <c r="AB88" s="47">
        <v>10471.055224462058</v>
      </c>
      <c r="AC88" s="47">
        <v>13667.431113113666</v>
      </c>
      <c r="AD88" s="47">
        <v>18913.035849231612</v>
      </c>
      <c r="AE88" s="47">
        <v>26211.401018024906</v>
      </c>
      <c r="AF88" s="47">
        <v>34908.064222339257</v>
      </c>
      <c r="AG88" s="47">
        <v>43825.04559501644</v>
      </c>
      <c r="AH88" s="47">
        <v>52448.141176720652</v>
      </c>
      <c r="AI88" s="47">
        <v>60591.536939803358</v>
      </c>
      <c r="AJ88" s="47">
        <v>67494.062471819663</v>
      </c>
      <c r="AK88" s="47">
        <v>73815.294260649549</v>
      </c>
      <c r="AL88" s="47">
        <v>79550.718379126658</v>
      </c>
      <c r="AM88" s="47">
        <v>84660.615689061247</v>
      </c>
      <c r="AN88" s="47">
        <v>89226.11643169813</v>
      </c>
      <c r="AO88" s="47">
        <v>93309.186283339164</v>
      </c>
      <c r="AP88" s="47">
        <v>96955.409269927928</v>
      </c>
      <c r="AQ88" s="47">
        <v>100207.08132086093</v>
      </c>
      <c r="AR88" s="47">
        <v>103033.91645159143</v>
      </c>
      <c r="AS88" s="47">
        <v>105457.97564093342</v>
      </c>
      <c r="AT88" s="4"/>
      <c r="AU88" s="4"/>
      <c r="AV88" s="4"/>
      <c r="AW88" s="4"/>
      <c r="AX88" s="4"/>
      <c r="AY88" s="4"/>
      <c r="AZ88" s="4"/>
      <c r="BA88" s="4"/>
      <c r="BB88" s="4"/>
      <c r="BC88" s="4"/>
      <c r="BD88" s="4"/>
      <c r="BE88" s="4"/>
      <c r="BF88" s="4"/>
      <c r="BG88" s="4"/>
      <c r="BH88" s="4"/>
      <c r="BI88" s="4"/>
      <c r="BJ88" s="4"/>
    </row>
    <row r="89" spans="1:62" x14ac:dyDescent="0.3">
      <c r="A89" s="4"/>
      <c r="B89" s="4"/>
      <c r="C89" s="3" t="s">
        <v>35</v>
      </c>
      <c r="D89" s="30" t="s">
        <v>10</v>
      </c>
      <c r="E89" s="30" t="str">
        <f>IF(D89="Statewide","converted to CAISO","")</f>
        <v/>
      </c>
      <c r="F89" s="4"/>
      <c r="G89" s="4"/>
      <c r="H89" s="4"/>
      <c r="I89" s="4"/>
      <c r="J89" s="31"/>
      <c r="K89" s="31"/>
      <c r="L89" s="31"/>
      <c r="M89" s="30">
        <v>0</v>
      </c>
      <c r="N89" s="30">
        <v>0</v>
      </c>
      <c r="O89" s="30">
        <v>0</v>
      </c>
      <c r="P89" s="30">
        <v>0</v>
      </c>
      <c r="Q89" s="30">
        <v>0</v>
      </c>
      <c r="R89" s="30">
        <v>0</v>
      </c>
      <c r="S89" s="30">
        <v>0</v>
      </c>
      <c r="T89" s="30">
        <v>0</v>
      </c>
      <c r="U89" s="30">
        <v>0</v>
      </c>
      <c r="V89" s="30">
        <v>0</v>
      </c>
      <c r="W89" s="30">
        <v>0</v>
      </c>
      <c r="X89" s="30">
        <v>0</v>
      </c>
      <c r="Y89" s="30">
        <v>0</v>
      </c>
      <c r="Z89" s="30">
        <v>0</v>
      </c>
      <c r="AA89" s="30">
        <v>0</v>
      </c>
      <c r="AB89" s="30">
        <v>0</v>
      </c>
      <c r="AC89" s="30">
        <v>0</v>
      </c>
      <c r="AD89" s="30">
        <v>0</v>
      </c>
      <c r="AE89" s="30">
        <v>0</v>
      </c>
      <c r="AF89" s="30">
        <v>0</v>
      </c>
      <c r="AG89" s="30">
        <v>0</v>
      </c>
      <c r="AH89" s="30">
        <v>0</v>
      </c>
      <c r="AI89" s="30">
        <v>0</v>
      </c>
      <c r="AJ89" s="30">
        <v>0</v>
      </c>
      <c r="AK89" s="30">
        <v>0</v>
      </c>
      <c r="AL89" s="30">
        <v>0</v>
      </c>
      <c r="AM89" s="30">
        <v>0</v>
      </c>
      <c r="AN89" s="30">
        <v>0</v>
      </c>
      <c r="AO89" s="30">
        <v>0</v>
      </c>
      <c r="AP89" s="30">
        <v>0</v>
      </c>
      <c r="AQ89" s="30">
        <v>0</v>
      </c>
      <c r="AR89" s="30">
        <v>0</v>
      </c>
      <c r="AS89" s="30">
        <v>0</v>
      </c>
      <c r="AT89" s="4"/>
      <c r="AU89" s="4"/>
      <c r="AV89" s="4"/>
      <c r="AW89" s="4"/>
      <c r="AX89" s="4"/>
      <c r="AY89" s="4"/>
      <c r="AZ89" s="4"/>
      <c r="BA89" s="4"/>
      <c r="BB89" s="4"/>
      <c r="BC89" s="4"/>
      <c r="BD89" s="4"/>
      <c r="BE89" s="4"/>
      <c r="BF89" s="4"/>
      <c r="BG89" s="4"/>
      <c r="BH89" s="4"/>
      <c r="BI89" s="4"/>
      <c r="BJ89" s="4"/>
    </row>
    <row r="90" spans="1:62" x14ac:dyDescent="0.3">
      <c r="A90" s="4"/>
      <c r="B90" s="4"/>
      <c r="C90" s="4"/>
      <c r="D90" s="4"/>
      <c r="E90" s="4"/>
      <c r="F90" s="4"/>
      <c r="G90" s="4"/>
      <c r="H90" s="4"/>
      <c r="I90" s="4"/>
      <c r="J90" s="4"/>
      <c r="K90" s="5"/>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row>
    <row r="91" spans="1:62" x14ac:dyDescent="0.3">
      <c r="A91" s="4"/>
      <c r="B91" s="4"/>
      <c r="C91" s="16" t="s">
        <v>36</v>
      </c>
      <c r="D91" s="17"/>
      <c r="E91" s="17"/>
      <c r="F91" s="17" t="s">
        <v>6</v>
      </c>
      <c r="G91" s="17" t="s">
        <v>7</v>
      </c>
      <c r="H91" s="17" t="s">
        <v>8</v>
      </c>
      <c r="I91" s="18"/>
      <c r="J91" s="18"/>
      <c r="K91" s="18"/>
      <c r="L91" s="18"/>
      <c r="M91" s="17">
        <f>$M$9</f>
        <v>2018</v>
      </c>
      <c r="N91" s="17">
        <f t="shared" ref="N91:AS91" si="39">M91+1</f>
        <v>2019</v>
      </c>
      <c r="O91" s="17">
        <f t="shared" si="39"/>
        <v>2020</v>
      </c>
      <c r="P91" s="17">
        <f t="shared" si="39"/>
        <v>2021</v>
      </c>
      <c r="Q91" s="17">
        <f t="shared" si="39"/>
        <v>2022</v>
      </c>
      <c r="R91" s="17">
        <f t="shared" si="39"/>
        <v>2023</v>
      </c>
      <c r="S91" s="17">
        <f t="shared" si="39"/>
        <v>2024</v>
      </c>
      <c r="T91" s="17">
        <f t="shared" si="39"/>
        <v>2025</v>
      </c>
      <c r="U91" s="17">
        <f t="shared" si="39"/>
        <v>2026</v>
      </c>
      <c r="V91" s="17">
        <f t="shared" si="39"/>
        <v>2027</v>
      </c>
      <c r="W91" s="17">
        <f t="shared" si="39"/>
        <v>2028</v>
      </c>
      <c r="X91" s="17">
        <f t="shared" si="39"/>
        <v>2029</v>
      </c>
      <c r="Y91" s="17">
        <f t="shared" si="39"/>
        <v>2030</v>
      </c>
      <c r="Z91" s="17">
        <f t="shared" si="39"/>
        <v>2031</v>
      </c>
      <c r="AA91" s="17">
        <f t="shared" si="39"/>
        <v>2032</v>
      </c>
      <c r="AB91" s="17">
        <f t="shared" si="39"/>
        <v>2033</v>
      </c>
      <c r="AC91" s="17">
        <f t="shared" si="39"/>
        <v>2034</v>
      </c>
      <c r="AD91" s="17">
        <f t="shared" si="39"/>
        <v>2035</v>
      </c>
      <c r="AE91" s="17">
        <f t="shared" si="39"/>
        <v>2036</v>
      </c>
      <c r="AF91" s="17">
        <f t="shared" si="39"/>
        <v>2037</v>
      </c>
      <c r="AG91" s="17">
        <f t="shared" si="39"/>
        <v>2038</v>
      </c>
      <c r="AH91" s="17">
        <f t="shared" si="39"/>
        <v>2039</v>
      </c>
      <c r="AI91" s="17">
        <f t="shared" si="39"/>
        <v>2040</v>
      </c>
      <c r="AJ91" s="17">
        <f t="shared" si="39"/>
        <v>2041</v>
      </c>
      <c r="AK91" s="17">
        <f t="shared" si="39"/>
        <v>2042</v>
      </c>
      <c r="AL91" s="17">
        <f t="shared" si="39"/>
        <v>2043</v>
      </c>
      <c r="AM91" s="17">
        <f t="shared" si="39"/>
        <v>2044</v>
      </c>
      <c r="AN91" s="17">
        <f t="shared" si="39"/>
        <v>2045</v>
      </c>
      <c r="AO91" s="17">
        <f t="shared" si="39"/>
        <v>2046</v>
      </c>
      <c r="AP91" s="17">
        <f t="shared" si="39"/>
        <v>2047</v>
      </c>
      <c r="AQ91" s="17">
        <f t="shared" si="39"/>
        <v>2048</v>
      </c>
      <c r="AR91" s="17">
        <f t="shared" si="39"/>
        <v>2049</v>
      </c>
      <c r="AS91" s="17">
        <f t="shared" si="39"/>
        <v>2050</v>
      </c>
      <c r="AT91" s="4"/>
      <c r="AU91" s="4"/>
      <c r="AV91" s="4"/>
      <c r="AW91" s="4"/>
      <c r="AX91" s="4"/>
      <c r="AY91" s="4"/>
      <c r="AZ91" s="4"/>
      <c r="BA91" s="4"/>
      <c r="BB91" s="4"/>
      <c r="BC91" s="4"/>
      <c r="BD91" s="4"/>
      <c r="BE91" s="4"/>
      <c r="BF91" s="4"/>
      <c r="BG91" s="4"/>
      <c r="BH91" s="4"/>
      <c r="BI91" s="4"/>
      <c r="BJ91" s="4"/>
    </row>
    <row r="92" spans="1:62" s="25" customFormat="1" x14ac:dyDescent="0.3">
      <c r="A92" s="35"/>
      <c r="B92" s="39"/>
      <c r="C92" s="20" t="s">
        <v>37</v>
      </c>
      <c r="D92" s="19" t="s">
        <v>10</v>
      </c>
      <c r="E92" s="19"/>
      <c r="F92" s="35"/>
      <c r="G92" s="35"/>
      <c r="H92" s="4"/>
      <c r="I92" s="4"/>
      <c r="J92" s="4"/>
      <c r="K92" s="48"/>
      <c r="L92" s="49"/>
      <c r="M92" s="21">
        <v>0</v>
      </c>
      <c r="N92" s="21">
        <v>0</v>
      </c>
      <c r="O92" s="21">
        <v>1091.5571249404616</v>
      </c>
      <c r="P92" s="21">
        <v>1988.4364628249068</v>
      </c>
      <c r="Q92" s="21">
        <v>2926.7492987097426</v>
      </c>
      <c r="R92" s="21">
        <v>4070.9164327859598</v>
      </c>
      <c r="S92" s="21">
        <v>5133.0184902878627</v>
      </c>
      <c r="T92" s="21">
        <v>6148.1742843439397</v>
      </c>
      <c r="U92" s="21">
        <v>7079.454702342472</v>
      </c>
      <c r="V92" s="21">
        <v>7914.5581801514345</v>
      </c>
      <c r="W92" s="21">
        <v>8706.7794655326215</v>
      </c>
      <c r="X92" s="21">
        <v>9468.18534175881</v>
      </c>
      <c r="Y92" s="21">
        <v>10228.817790008357</v>
      </c>
      <c r="Z92" s="23">
        <f t="shared" ref="Z92:AM92" si="40">Y92+($AN92-$Y92)/($AN$91-$Y$91)</f>
        <v>11458.817790008357</v>
      </c>
      <c r="AA92" s="23">
        <f t="shared" si="40"/>
        <v>12688.817790008357</v>
      </c>
      <c r="AB92" s="23">
        <f t="shared" si="40"/>
        <v>13918.817790008357</v>
      </c>
      <c r="AC92" s="23">
        <f t="shared" si="40"/>
        <v>15148.817790008357</v>
      </c>
      <c r="AD92" s="23">
        <f t="shared" si="40"/>
        <v>16378.817790008357</v>
      </c>
      <c r="AE92" s="23">
        <f t="shared" si="40"/>
        <v>17608.817790008357</v>
      </c>
      <c r="AF92" s="23">
        <f t="shared" si="40"/>
        <v>18838.817790008357</v>
      </c>
      <c r="AG92" s="23">
        <f t="shared" si="40"/>
        <v>20068.817790008357</v>
      </c>
      <c r="AH92" s="23">
        <f t="shared" si="40"/>
        <v>21298.817790008357</v>
      </c>
      <c r="AI92" s="23">
        <f t="shared" si="40"/>
        <v>22528.817790008357</v>
      </c>
      <c r="AJ92" s="23">
        <f t="shared" si="40"/>
        <v>23758.817790008357</v>
      </c>
      <c r="AK92" s="23">
        <f t="shared" si="40"/>
        <v>24988.817790008357</v>
      </c>
      <c r="AL92" s="23">
        <f t="shared" si="40"/>
        <v>26218.817790008357</v>
      </c>
      <c r="AM92" s="23">
        <f t="shared" si="40"/>
        <v>27448.817790008357</v>
      </c>
      <c r="AN92" s="24">
        <f t="shared" ref="AN92:AS92" si="41">AN$93</f>
        <v>28678.817790008354</v>
      </c>
      <c r="AO92" s="24">
        <f t="shared" si="41"/>
        <v>29908.817790008354</v>
      </c>
      <c r="AP92" s="24">
        <f>AP$93</f>
        <v>31138.817790008354</v>
      </c>
      <c r="AQ92" s="24">
        <f t="shared" si="41"/>
        <v>32368.817790008354</v>
      </c>
      <c r="AR92" s="24">
        <f t="shared" si="41"/>
        <v>33598.817790008354</v>
      </c>
      <c r="AS92" s="24">
        <f t="shared" si="41"/>
        <v>34828.817790008354</v>
      </c>
      <c r="AT92" s="19"/>
      <c r="AU92" s="19"/>
      <c r="AV92" s="19"/>
      <c r="AW92" s="19"/>
      <c r="AX92" s="19"/>
      <c r="AY92" s="19"/>
      <c r="AZ92" s="19"/>
      <c r="BA92" s="19"/>
      <c r="BB92" s="19"/>
      <c r="BC92" s="19"/>
      <c r="BD92" s="19"/>
      <c r="BE92" s="19"/>
      <c r="BF92" s="19"/>
      <c r="BG92" s="19"/>
      <c r="BH92" s="19"/>
      <c r="BI92" s="19"/>
      <c r="BJ92" s="19"/>
    </row>
    <row r="93" spans="1:62" x14ac:dyDescent="0.3">
      <c r="A93" s="3"/>
      <c r="B93" s="3"/>
      <c r="C93" s="20" t="s">
        <v>11</v>
      </c>
      <c r="D93" s="4" t="s">
        <v>10</v>
      </c>
      <c r="E93" s="4"/>
      <c r="F93" s="50" t="s">
        <v>38</v>
      </c>
      <c r="G93" s="51"/>
      <c r="H93" s="51"/>
      <c r="I93" s="4"/>
      <c r="J93" s="4"/>
      <c r="K93" s="52"/>
      <c r="L93" s="53"/>
      <c r="M93" s="54">
        <f t="shared" ref="M93:Y93" si="42">M92</f>
        <v>0</v>
      </c>
      <c r="N93" s="54">
        <f t="shared" si="42"/>
        <v>0</v>
      </c>
      <c r="O93" s="54">
        <f t="shared" si="42"/>
        <v>1091.5571249404616</v>
      </c>
      <c r="P93" s="54">
        <f t="shared" si="42"/>
        <v>1988.4364628249068</v>
      </c>
      <c r="Q93" s="54">
        <f t="shared" si="42"/>
        <v>2926.7492987097426</v>
      </c>
      <c r="R93" s="54">
        <f t="shared" si="42"/>
        <v>4070.9164327859598</v>
      </c>
      <c r="S93" s="54">
        <f t="shared" si="42"/>
        <v>5133.0184902878627</v>
      </c>
      <c r="T93" s="54">
        <f t="shared" si="42"/>
        <v>6148.1742843439397</v>
      </c>
      <c r="U93" s="54">
        <f t="shared" si="42"/>
        <v>7079.454702342472</v>
      </c>
      <c r="V93" s="54">
        <f t="shared" si="42"/>
        <v>7914.5581801514345</v>
      </c>
      <c r="W93" s="54">
        <f t="shared" si="42"/>
        <v>8706.7794655326215</v>
      </c>
      <c r="X93" s="54">
        <f t="shared" si="42"/>
        <v>9468.18534175881</v>
      </c>
      <c r="Y93" s="54">
        <f t="shared" si="42"/>
        <v>10228.817790008357</v>
      </c>
      <c r="Z93" s="23">
        <f>$Y93+($AS93-$Y93)/($AS$91-$Y$91)*(Z$91-$Y$91)</f>
        <v>11458.817790008357</v>
      </c>
      <c r="AA93" s="23">
        <f t="shared" ref="AA93:AR93" si="43">$Y93+($AS93-$Y93)/($AS$91-$Y$91)*(AA$91-$Y$91)</f>
        <v>12688.817790008357</v>
      </c>
      <c r="AB93" s="23">
        <f t="shared" si="43"/>
        <v>13918.817790008357</v>
      </c>
      <c r="AC93" s="23">
        <f t="shared" si="43"/>
        <v>15148.817790008357</v>
      </c>
      <c r="AD93" s="23">
        <f t="shared" si="43"/>
        <v>16378.817790008357</v>
      </c>
      <c r="AE93" s="23">
        <f t="shared" si="43"/>
        <v>17608.817790008354</v>
      </c>
      <c r="AF93" s="23">
        <f t="shared" si="43"/>
        <v>18838.817790008354</v>
      </c>
      <c r="AG93" s="23">
        <f t="shared" si="43"/>
        <v>20068.817790008354</v>
      </c>
      <c r="AH93" s="23">
        <f t="shared" si="43"/>
        <v>21298.817790008354</v>
      </c>
      <c r="AI93" s="23">
        <f t="shared" si="43"/>
        <v>22528.817790008354</v>
      </c>
      <c r="AJ93" s="23">
        <f t="shared" si="43"/>
        <v>23758.817790008354</v>
      </c>
      <c r="AK93" s="23">
        <f t="shared" si="43"/>
        <v>24988.817790008354</v>
      </c>
      <c r="AL93" s="23">
        <f t="shared" si="43"/>
        <v>26218.817790008354</v>
      </c>
      <c r="AM93" s="23">
        <f t="shared" si="43"/>
        <v>27448.817790008354</v>
      </c>
      <c r="AN93" s="23">
        <f t="shared" si="43"/>
        <v>28678.817790008354</v>
      </c>
      <c r="AO93" s="23">
        <f t="shared" si="43"/>
        <v>29908.817790008354</v>
      </c>
      <c r="AP93" s="23">
        <f t="shared" si="43"/>
        <v>31138.817790008354</v>
      </c>
      <c r="AQ93" s="23">
        <f t="shared" si="43"/>
        <v>32368.817790008354</v>
      </c>
      <c r="AR93" s="23">
        <f t="shared" si="43"/>
        <v>33598.817790008354</v>
      </c>
      <c r="AS93" s="54">
        <f>Y93+30000*CAISO_share_of_statewide_load</f>
        <v>34828.817790008354</v>
      </c>
      <c r="AT93" s="4"/>
      <c r="AU93" s="6"/>
      <c r="AV93" s="4"/>
      <c r="AW93" s="4"/>
      <c r="AX93" s="4"/>
      <c r="AY93" s="4"/>
      <c r="AZ93" s="4"/>
      <c r="BA93" s="4"/>
      <c r="BB93" s="4"/>
      <c r="BC93" s="4"/>
      <c r="BD93" s="4"/>
      <c r="BE93" s="4"/>
      <c r="BF93" s="4"/>
      <c r="BG93" s="4"/>
      <c r="BH93" s="4"/>
      <c r="BI93" s="4"/>
      <c r="BJ93" s="4"/>
    </row>
    <row r="94" spans="1:62" x14ac:dyDescent="0.3">
      <c r="A94" s="3"/>
      <c r="B94" s="3"/>
      <c r="C94" s="55" t="s">
        <v>39</v>
      </c>
      <c r="D94" s="4" t="s">
        <v>10</v>
      </c>
      <c r="E94" s="4"/>
      <c r="F94" s="56"/>
      <c r="G94" s="34"/>
      <c r="H94" s="34"/>
      <c r="I94" s="4"/>
      <c r="J94" s="4"/>
      <c r="K94" s="57"/>
      <c r="L94" s="43"/>
      <c r="M94" s="58">
        <v>0</v>
      </c>
      <c r="N94" s="58">
        <v>0</v>
      </c>
      <c r="O94" s="58">
        <v>1091.5571249404616</v>
      </c>
      <c r="P94" s="58">
        <v>1091.5571249404616</v>
      </c>
      <c r="Q94" s="58">
        <v>1091.5571249404616</v>
      </c>
      <c r="R94" s="58">
        <v>1091.5571249404616</v>
      </c>
      <c r="S94" s="58">
        <v>1091.5571249404616</v>
      </c>
      <c r="T94" s="58">
        <v>1091.5571249404616</v>
      </c>
      <c r="U94" s="58">
        <v>1091.5571249404616</v>
      </c>
      <c r="V94" s="58">
        <v>1091.5571249404616</v>
      </c>
      <c r="W94" s="58">
        <v>1091.5571249404616</v>
      </c>
      <c r="X94" s="58">
        <v>1091.5571249404616</v>
      </c>
      <c r="Y94" s="58">
        <v>1091.5571249404616</v>
      </c>
      <c r="Z94" s="59">
        <v>1091.5571249404616</v>
      </c>
      <c r="AA94" s="59">
        <v>1091.5571249404616</v>
      </c>
      <c r="AB94" s="59">
        <v>1091.5571249404616</v>
      </c>
      <c r="AC94" s="59">
        <v>1091.5571249404616</v>
      </c>
      <c r="AD94" s="59">
        <v>1091.5571249404616</v>
      </c>
      <c r="AE94" s="59">
        <v>1091.5571249404616</v>
      </c>
      <c r="AF94" s="59">
        <v>1091.5571249404616</v>
      </c>
      <c r="AG94" s="59">
        <v>1091.5571249404616</v>
      </c>
      <c r="AH94" s="59">
        <v>1091.5571249404616</v>
      </c>
      <c r="AI94" s="59">
        <v>1091.5571249404616</v>
      </c>
      <c r="AJ94" s="59">
        <v>1091.5571249404616</v>
      </c>
      <c r="AK94" s="59">
        <v>1091.5571249404616</v>
      </c>
      <c r="AL94" s="59">
        <v>1091.5571249404616</v>
      </c>
      <c r="AM94" s="59">
        <v>1091.5571249404616</v>
      </c>
      <c r="AN94" s="59">
        <v>1091.5571249404616</v>
      </c>
      <c r="AO94" s="59">
        <v>1091.5571249404616</v>
      </c>
      <c r="AP94" s="59">
        <v>1091.5571249404616</v>
      </c>
      <c r="AQ94" s="59">
        <v>1091.5571249404616</v>
      </c>
      <c r="AR94" s="59">
        <v>1091.5571249404616</v>
      </c>
      <c r="AS94" s="58">
        <v>1091.5571249404616</v>
      </c>
      <c r="AT94" s="4"/>
      <c r="AU94" s="4"/>
      <c r="AV94" s="4"/>
      <c r="AW94" s="4"/>
      <c r="AX94" s="4"/>
      <c r="AY94" s="4"/>
      <c r="AZ94" s="4"/>
      <c r="BA94" s="4"/>
      <c r="BB94" s="4"/>
      <c r="BC94" s="4"/>
      <c r="BD94" s="4"/>
      <c r="BE94" s="4"/>
      <c r="BF94" s="4"/>
      <c r="BG94" s="4"/>
      <c r="BH94" s="4"/>
      <c r="BI94" s="4"/>
      <c r="BJ94" s="4"/>
    </row>
    <row r="95" spans="1:62" x14ac:dyDescent="0.3">
      <c r="A95" s="3"/>
      <c r="B95" s="3"/>
      <c r="C95" s="3" t="s">
        <v>40</v>
      </c>
      <c r="D95" s="30" t="s">
        <v>10</v>
      </c>
      <c r="E95" s="30" t="str">
        <f>IF(D95="Statewide","converted to CAISO","")</f>
        <v/>
      </c>
      <c r="F95" s="3"/>
      <c r="G95" s="3"/>
      <c r="H95" s="3"/>
      <c r="I95" s="3"/>
      <c r="J95" s="44"/>
      <c r="K95" s="44"/>
      <c r="L95" s="44"/>
      <c r="M95" s="30">
        <v>0</v>
      </c>
      <c r="N95" s="30">
        <v>0</v>
      </c>
      <c r="O95" s="30">
        <v>1091.5571249404616</v>
      </c>
      <c r="P95" s="30">
        <v>1091.5571249404616</v>
      </c>
      <c r="Q95" s="30">
        <v>1091.5571249404616</v>
      </c>
      <c r="R95" s="30">
        <v>1091.5571249404616</v>
      </c>
      <c r="S95" s="30">
        <v>1091.5571249404616</v>
      </c>
      <c r="T95" s="30">
        <v>1091.5571249404616</v>
      </c>
      <c r="U95" s="30">
        <v>1091.5571249404616</v>
      </c>
      <c r="V95" s="30">
        <v>1091.5571249404616</v>
      </c>
      <c r="W95" s="30">
        <v>1091.5571249404616</v>
      </c>
      <c r="X95" s="30">
        <v>1091.5571249404616</v>
      </c>
      <c r="Y95" s="30">
        <v>1091.5571249404616</v>
      </c>
      <c r="Z95" s="30">
        <v>1091.5571249404616</v>
      </c>
      <c r="AA95" s="30">
        <v>1091.5571249404616</v>
      </c>
      <c r="AB95" s="30">
        <v>1091.5571249404616</v>
      </c>
      <c r="AC95" s="30">
        <v>1091.5571249404616</v>
      </c>
      <c r="AD95" s="30">
        <v>1091.5571249404616</v>
      </c>
      <c r="AE95" s="30">
        <v>1091.5571249404616</v>
      </c>
      <c r="AF95" s="30">
        <v>1091.5571249404616</v>
      </c>
      <c r="AG95" s="30">
        <v>1091.5571249404616</v>
      </c>
      <c r="AH95" s="30">
        <v>1091.5571249404616</v>
      </c>
      <c r="AI95" s="30">
        <v>1091.5571249404616</v>
      </c>
      <c r="AJ95" s="30">
        <v>1091.5571249404616</v>
      </c>
      <c r="AK95" s="30">
        <v>1091.5571249404616</v>
      </c>
      <c r="AL95" s="30">
        <v>1091.5571249404616</v>
      </c>
      <c r="AM95" s="30">
        <v>1091.5571249404616</v>
      </c>
      <c r="AN95" s="30">
        <v>1091.5571249404616</v>
      </c>
      <c r="AO95" s="30">
        <v>1091.5571249404616</v>
      </c>
      <c r="AP95" s="30">
        <v>1091.5571249404616</v>
      </c>
      <c r="AQ95" s="30">
        <v>1091.5571249404616</v>
      </c>
      <c r="AR95" s="30">
        <v>1091.5571249404616</v>
      </c>
      <c r="AS95" s="30">
        <v>1091.5571249404616</v>
      </c>
      <c r="AT95" s="4"/>
      <c r="AU95" s="4"/>
      <c r="AV95" s="4"/>
      <c r="AW95" s="4"/>
      <c r="AX95" s="4"/>
      <c r="AY95" s="4"/>
      <c r="AZ95" s="4"/>
      <c r="BA95" s="4"/>
      <c r="BB95" s="4"/>
      <c r="BC95" s="4"/>
      <c r="BD95" s="4"/>
      <c r="BE95" s="4"/>
      <c r="BF95" s="4"/>
      <c r="BG95" s="4"/>
      <c r="BH95" s="4"/>
      <c r="BI95" s="4"/>
      <c r="BJ95" s="4"/>
    </row>
    <row r="96" spans="1:62" x14ac:dyDescent="0.3">
      <c r="A96" s="3"/>
      <c r="B96" s="3"/>
      <c r="C96" s="3"/>
      <c r="D96" s="3"/>
      <c r="E96" s="3"/>
      <c r="F96" s="3"/>
      <c r="G96" s="3"/>
      <c r="H96" s="3"/>
      <c r="I96" s="3"/>
      <c r="J96" s="44"/>
      <c r="K96" s="44"/>
      <c r="L96" s="44"/>
      <c r="M96" s="60"/>
      <c r="N96" s="60"/>
      <c r="O96" s="60"/>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4"/>
      <c r="AU96" s="4"/>
      <c r="AV96" s="4"/>
      <c r="AW96" s="4"/>
      <c r="AX96" s="4"/>
      <c r="AY96" s="4"/>
      <c r="AZ96" s="4"/>
      <c r="BA96" s="4"/>
      <c r="BB96" s="4"/>
      <c r="BC96" s="4"/>
      <c r="BD96" s="4"/>
      <c r="BE96" s="4"/>
      <c r="BF96" s="4"/>
      <c r="BG96" s="4"/>
      <c r="BH96" s="4"/>
      <c r="BI96" s="4"/>
      <c r="BJ96" s="4"/>
    </row>
    <row r="97" spans="1:62" x14ac:dyDescent="0.3">
      <c r="A97" s="3"/>
      <c r="B97" s="3"/>
      <c r="C97" s="16" t="s">
        <v>41</v>
      </c>
      <c r="D97" s="17"/>
      <c r="E97" s="17"/>
      <c r="F97" s="17"/>
      <c r="G97" s="17"/>
      <c r="H97" s="17"/>
      <c r="I97" s="18"/>
      <c r="J97" s="18"/>
      <c r="K97" s="18"/>
      <c r="L97" s="18"/>
      <c r="M97" s="17">
        <f>$M$9</f>
        <v>2018</v>
      </c>
      <c r="N97" s="17">
        <f t="shared" ref="N97:AS97" si="44">M97+1</f>
        <v>2019</v>
      </c>
      <c r="O97" s="17">
        <f t="shared" si="44"/>
        <v>2020</v>
      </c>
      <c r="P97" s="17">
        <f t="shared" si="44"/>
        <v>2021</v>
      </c>
      <c r="Q97" s="17">
        <f t="shared" si="44"/>
        <v>2022</v>
      </c>
      <c r="R97" s="17">
        <f t="shared" si="44"/>
        <v>2023</v>
      </c>
      <c r="S97" s="17">
        <f t="shared" si="44"/>
        <v>2024</v>
      </c>
      <c r="T97" s="17">
        <f t="shared" si="44"/>
        <v>2025</v>
      </c>
      <c r="U97" s="17">
        <f t="shared" si="44"/>
        <v>2026</v>
      </c>
      <c r="V97" s="17">
        <f t="shared" si="44"/>
        <v>2027</v>
      </c>
      <c r="W97" s="17">
        <f t="shared" si="44"/>
        <v>2028</v>
      </c>
      <c r="X97" s="17">
        <f t="shared" si="44"/>
        <v>2029</v>
      </c>
      <c r="Y97" s="17">
        <f t="shared" si="44"/>
        <v>2030</v>
      </c>
      <c r="Z97" s="17">
        <f t="shared" si="44"/>
        <v>2031</v>
      </c>
      <c r="AA97" s="17">
        <f t="shared" si="44"/>
        <v>2032</v>
      </c>
      <c r="AB97" s="17">
        <f t="shared" si="44"/>
        <v>2033</v>
      </c>
      <c r="AC97" s="17">
        <f t="shared" si="44"/>
        <v>2034</v>
      </c>
      <c r="AD97" s="17">
        <f t="shared" si="44"/>
        <v>2035</v>
      </c>
      <c r="AE97" s="17">
        <f t="shared" si="44"/>
        <v>2036</v>
      </c>
      <c r="AF97" s="17">
        <f t="shared" si="44"/>
        <v>2037</v>
      </c>
      <c r="AG97" s="17">
        <f t="shared" si="44"/>
        <v>2038</v>
      </c>
      <c r="AH97" s="17">
        <f t="shared" si="44"/>
        <v>2039</v>
      </c>
      <c r="AI97" s="17">
        <f t="shared" si="44"/>
        <v>2040</v>
      </c>
      <c r="AJ97" s="17">
        <f t="shared" si="44"/>
        <v>2041</v>
      </c>
      <c r="AK97" s="17">
        <f t="shared" si="44"/>
        <v>2042</v>
      </c>
      <c r="AL97" s="17">
        <f t="shared" si="44"/>
        <v>2043</v>
      </c>
      <c r="AM97" s="17">
        <f t="shared" si="44"/>
        <v>2044</v>
      </c>
      <c r="AN97" s="17">
        <f t="shared" si="44"/>
        <v>2045</v>
      </c>
      <c r="AO97" s="17">
        <f t="shared" si="44"/>
        <v>2046</v>
      </c>
      <c r="AP97" s="17">
        <f t="shared" si="44"/>
        <v>2047</v>
      </c>
      <c r="AQ97" s="17">
        <f t="shared" si="44"/>
        <v>2048</v>
      </c>
      <c r="AR97" s="17">
        <f>AQ97+1</f>
        <v>2049</v>
      </c>
      <c r="AS97" s="17">
        <f t="shared" si="44"/>
        <v>2050</v>
      </c>
      <c r="AT97" s="4"/>
      <c r="AU97" s="4"/>
      <c r="AV97" s="4"/>
      <c r="AW97" s="4"/>
      <c r="AX97" s="4"/>
      <c r="AY97" s="4"/>
      <c r="AZ97" s="4"/>
      <c r="BA97" s="4"/>
      <c r="BB97" s="4"/>
      <c r="BC97" s="4"/>
      <c r="BD97" s="4"/>
      <c r="BE97" s="4"/>
      <c r="BF97" s="4"/>
      <c r="BG97" s="4"/>
      <c r="BH97" s="4"/>
      <c r="BI97" s="4"/>
      <c r="BJ97" s="4"/>
    </row>
    <row r="98" spans="1:62" x14ac:dyDescent="0.3">
      <c r="A98" s="3"/>
      <c r="B98" s="3"/>
      <c r="C98" s="45" t="s">
        <v>11</v>
      </c>
      <c r="D98" s="4" t="s">
        <v>10</v>
      </c>
      <c r="E98" s="3"/>
      <c r="F98" s="3"/>
      <c r="G98" s="3"/>
      <c r="H98" s="3"/>
      <c r="I98" s="3"/>
      <c r="J98" s="61"/>
      <c r="K98" s="61"/>
      <c r="L98" s="61"/>
      <c r="M98" s="62">
        <v>235855.69089209897</v>
      </c>
      <c r="N98" s="62">
        <v>236606.60003884957</v>
      </c>
      <c r="O98" s="62">
        <v>236331.40758693608</v>
      </c>
      <c r="P98" s="62">
        <v>234893.46122173994</v>
      </c>
      <c r="Q98" s="62">
        <v>233117.37751564514</v>
      </c>
      <c r="R98" s="62">
        <v>231005.64744022719</v>
      </c>
      <c r="S98" s="62">
        <v>228575.66792782082</v>
      </c>
      <c r="T98" s="62">
        <v>226421.35823524554</v>
      </c>
      <c r="U98" s="62">
        <v>224117.5890961464</v>
      </c>
      <c r="V98" s="62">
        <v>221905.56811293005</v>
      </c>
      <c r="W98" s="62">
        <v>219896.87368044344</v>
      </c>
      <c r="X98" s="62">
        <v>218140.93761208383</v>
      </c>
      <c r="Y98" s="62">
        <v>216672.34554781843</v>
      </c>
      <c r="Z98" s="47">
        <v>215975.88790490158</v>
      </c>
      <c r="AA98" s="47">
        <v>215573.48477052053</v>
      </c>
      <c r="AB98" s="47">
        <v>215413.16552780929</v>
      </c>
      <c r="AC98" s="47">
        <v>215417.4731530516</v>
      </c>
      <c r="AD98" s="47">
        <v>215574.61729666049</v>
      </c>
      <c r="AE98" s="47">
        <v>215775.59311109214</v>
      </c>
      <c r="AF98" s="47">
        <v>216088.81795850242</v>
      </c>
      <c r="AG98" s="47">
        <v>216499.07870818189</v>
      </c>
      <c r="AH98" s="47">
        <v>216980.3102017073</v>
      </c>
      <c r="AI98" s="47">
        <v>217517.70699132243</v>
      </c>
      <c r="AJ98" s="47">
        <v>217669.91234302655</v>
      </c>
      <c r="AK98" s="47">
        <v>217865.29883528966</v>
      </c>
      <c r="AL98" s="47">
        <v>218097.63959903468</v>
      </c>
      <c r="AM98" s="47">
        <v>218361.71555944506</v>
      </c>
      <c r="AN98" s="47">
        <v>218652.0179287089</v>
      </c>
      <c r="AO98" s="47">
        <v>218963.56861799493</v>
      </c>
      <c r="AP98" s="47">
        <v>219294.0027719705</v>
      </c>
      <c r="AQ98" s="47">
        <v>219641.58031104022</v>
      </c>
      <c r="AR98" s="47">
        <v>220002.503230859</v>
      </c>
      <c r="AS98" s="47">
        <v>220369.19150165422</v>
      </c>
      <c r="AT98" s="4"/>
      <c r="AU98" s="4"/>
      <c r="AV98" s="4"/>
      <c r="AW98" s="4"/>
      <c r="AX98" s="4"/>
      <c r="AY98" s="4"/>
      <c r="AZ98" s="4"/>
      <c r="BA98" s="4"/>
      <c r="BB98" s="4"/>
      <c r="BC98" s="4"/>
      <c r="BD98" s="4"/>
      <c r="BE98" s="4"/>
      <c r="BF98" s="4"/>
      <c r="BG98" s="4"/>
      <c r="BH98" s="4"/>
      <c r="BI98" s="4"/>
      <c r="BJ98" s="4"/>
    </row>
    <row r="99" spans="1:62" x14ac:dyDescent="0.3">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row>
    <row r="100" spans="1:62" x14ac:dyDescent="0.3">
      <c r="A100" s="4"/>
      <c r="B100" s="4"/>
      <c r="C100" s="16" t="s">
        <v>42</v>
      </c>
      <c r="D100" s="17"/>
      <c r="E100" s="17"/>
      <c r="F100" s="17" t="s">
        <v>6</v>
      </c>
      <c r="G100" s="17" t="s">
        <v>7</v>
      </c>
      <c r="H100" s="17" t="s">
        <v>8</v>
      </c>
      <c r="I100" s="18"/>
      <c r="J100" s="18"/>
      <c r="K100" s="18"/>
      <c r="L100" s="18"/>
      <c r="M100" s="17">
        <f>$M$9</f>
        <v>2018</v>
      </c>
      <c r="N100" s="17">
        <f t="shared" ref="N100:AS100" si="45">M100+1</f>
        <v>2019</v>
      </c>
      <c r="O100" s="17">
        <f t="shared" si="45"/>
        <v>2020</v>
      </c>
      <c r="P100" s="17">
        <f t="shared" si="45"/>
        <v>2021</v>
      </c>
      <c r="Q100" s="17">
        <f t="shared" si="45"/>
        <v>2022</v>
      </c>
      <c r="R100" s="17">
        <f t="shared" si="45"/>
        <v>2023</v>
      </c>
      <c r="S100" s="17">
        <f t="shared" si="45"/>
        <v>2024</v>
      </c>
      <c r="T100" s="17">
        <f t="shared" si="45"/>
        <v>2025</v>
      </c>
      <c r="U100" s="17">
        <f t="shared" si="45"/>
        <v>2026</v>
      </c>
      <c r="V100" s="17">
        <f t="shared" si="45"/>
        <v>2027</v>
      </c>
      <c r="W100" s="17">
        <f t="shared" si="45"/>
        <v>2028</v>
      </c>
      <c r="X100" s="17">
        <f t="shared" si="45"/>
        <v>2029</v>
      </c>
      <c r="Y100" s="17">
        <f t="shared" si="45"/>
        <v>2030</v>
      </c>
      <c r="Z100" s="17">
        <f t="shared" si="45"/>
        <v>2031</v>
      </c>
      <c r="AA100" s="17">
        <f t="shared" si="45"/>
        <v>2032</v>
      </c>
      <c r="AB100" s="17">
        <f t="shared" si="45"/>
        <v>2033</v>
      </c>
      <c r="AC100" s="17">
        <f t="shared" si="45"/>
        <v>2034</v>
      </c>
      <c r="AD100" s="17">
        <f t="shared" si="45"/>
        <v>2035</v>
      </c>
      <c r="AE100" s="17">
        <f t="shared" si="45"/>
        <v>2036</v>
      </c>
      <c r="AF100" s="17">
        <f t="shared" si="45"/>
        <v>2037</v>
      </c>
      <c r="AG100" s="17">
        <f t="shared" si="45"/>
        <v>2038</v>
      </c>
      <c r="AH100" s="17">
        <f t="shared" si="45"/>
        <v>2039</v>
      </c>
      <c r="AI100" s="17">
        <f t="shared" si="45"/>
        <v>2040</v>
      </c>
      <c r="AJ100" s="17">
        <f t="shared" si="45"/>
        <v>2041</v>
      </c>
      <c r="AK100" s="17">
        <f t="shared" si="45"/>
        <v>2042</v>
      </c>
      <c r="AL100" s="17">
        <f t="shared" si="45"/>
        <v>2043</v>
      </c>
      <c r="AM100" s="17">
        <f t="shared" si="45"/>
        <v>2044</v>
      </c>
      <c r="AN100" s="17">
        <f t="shared" si="45"/>
        <v>2045</v>
      </c>
      <c r="AO100" s="17">
        <f t="shared" si="45"/>
        <v>2046</v>
      </c>
      <c r="AP100" s="17">
        <f t="shared" si="45"/>
        <v>2047</v>
      </c>
      <c r="AQ100" s="17">
        <f t="shared" si="45"/>
        <v>2048</v>
      </c>
      <c r="AR100" s="17">
        <f t="shared" si="45"/>
        <v>2049</v>
      </c>
      <c r="AS100" s="17">
        <f t="shared" si="45"/>
        <v>2050</v>
      </c>
      <c r="AT100" s="4"/>
      <c r="AU100" s="4"/>
      <c r="AV100" s="4"/>
      <c r="AW100" s="4"/>
      <c r="AX100" s="4"/>
      <c r="AY100" s="4"/>
      <c r="AZ100" s="4"/>
      <c r="BA100" s="4"/>
      <c r="BB100" s="4"/>
      <c r="BC100" s="4"/>
      <c r="BD100" s="4"/>
      <c r="BE100" s="4"/>
      <c r="BF100" s="4"/>
      <c r="BG100" s="4"/>
      <c r="BH100" s="4"/>
      <c r="BI100" s="4"/>
      <c r="BJ100" s="4"/>
    </row>
    <row r="101" spans="1:62" s="64" customFormat="1" x14ac:dyDescent="0.3">
      <c r="A101" s="63"/>
      <c r="C101" s="65" t="s">
        <v>43</v>
      </c>
      <c r="D101" s="66"/>
      <c r="E101" s="66"/>
      <c r="F101" s="66"/>
      <c r="G101" s="66"/>
      <c r="H101" s="66"/>
      <c r="I101" s="67"/>
      <c r="J101" s="67"/>
      <c r="K101" s="67"/>
      <c r="L101" s="67"/>
      <c r="M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3"/>
      <c r="AU101" s="63"/>
      <c r="AV101" s="63"/>
      <c r="AW101" s="63"/>
      <c r="AX101" s="63"/>
      <c r="AY101" s="63"/>
      <c r="AZ101" s="63"/>
      <c r="BA101" s="63"/>
      <c r="BB101" s="63"/>
      <c r="BC101" s="63"/>
      <c r="BD101" s="63"/>
      <c r="BE101" s="63"/>
      <c r="BF101" s="63"/>
      <c r="BG101" s="63"/>
      <c r="BH101" s="63"/>
      <c r="BI101" s="63"/>
      <c r="BJ101" s="63"/>
    </row>
    <row r="102" spans="1:62" s="25" customFormat="1" x14ac:dyDescent="0.3">
      <c r="A102" s="19"/>
      <c r="B102" s="19"/>
      <c r="C102" s="20" t="s">
        <v>44</v>
      </c>
      <c r="D102" s="19" t="s">
        <v>10</v>
      </c>
      <c r="E102" s="19"/>
      <c r="F102" s="68" t="s">
        <v>45</v>
      </c>
      <c r="G102" s="68">
        <v>2030</v>
      </c>
      <c r="H102" s="68">
        <v>5</v>
      </c>
      <c r="I102" s="19"/>
      <c r="J102" s="4"/>
      <c r="K102" s="69"/>
      <c r="L102" s="69"/>
      <c r="M102" s="21">
        <v>0</v>
      </c>
      <c r="N102" s="21">
        <v>14934.308572223739</v>
      </c>
      <c r="O102" s="21">
        <v>17496.928878113369</v>
      </c>
      <c r="P102" s="21">
        <v>20379.322587383565</v>
      </c>
      <c r="Q102" s="21">
        <v>23018.348416487417</v>
      </c>
      <c r="R102" s="21">
        <v>25276.853305400102</v>
      </c>
      <c r="S102" s="21">
        <v>27271.690060114433</v>
      </c>
      <c r="T102" s="21">
        <v>29078.450333516092</v>
      </c>
      <c r="U102" s="21">
        <v>30768.044798697352</v>
      </c>
      <c r="V102" s="21">
        <v>32392.908821223307</v>
      </c>
      <c r="W102" s="21">
        <v>33986.087983459547</v>
      </c>
      <c r="X102" s="21">
        <v>35563.758104161469</v>
      </c>
      <c r="Y102" s="21">
        <v>37136.005502571708</v>
      </c>
      <c r="Z102" s="23">
        <f>CHOOSE(MATCH($F102,{"CAGR","Linear","Flat"},0),Y102*(INDEX($J102:Y102,MATCH($G102,$J$100:Y$100,0))/INDEX($J102:Y102,MATCH($G102-$H102,$J$100:Y$100,0)))^(1/$H102),Y102+(INDEX($J102:Y102,MATCH($G102,$J$100:Y$100,0))-INDEX($J102:Y102,MATCH($G102-$H102,$J$100:Y$100,0)))/$H102,INDEX($J102:Y102,MATCH($G102,$J$100:Y$100,0)))</f>
        <v>38747.516536382835</v>
      </c>
      <c r="AA102" s="23">
        <f>CHOOSE(MATCH($F102,{"CAGR","Linear","Flat"},0),Z102*(INDEX($J102:Z102,MATCH($G102,$J$100:Z$100,0))/INDEX($J102:Z102,MATCH($G102-$H102,$J$100:Z$100,0)))^(1/$H102),Z102+(INDEX($J102:Z102,MATCH($G102,$J$100:Z$100,0))-INDEX($J102:Z102,MATCH($G102-$H102,$J$100:Z$100,0)))/$H102,INDEX($J102:Z102,MATCH($G102,$J$100:Z$100,0)))</f>
        <v>40359.027570193961</v>
      </c>
      <c r="AB102" s="23">
        <f>CHOOSE(MATCH($F102,{"CAGR","Linear","Flat"},0),AA102*(INDEX($J102:AA102,MATCH($G102,$J$100:AA$100,0))/INDEX($J102:AA102,MATCH($G102-$H102,$J$100:AA$100,0)))^(1/$H102),AA102+(INDEX($J102:AA102,MATCH($G102,$J$100:AA$100,0))-INDEX($J102:AA102,MATCH($G102-$H102,$J$100:AA$100,0)))/$H102,INDEX($J102:AA102,MATCH($G102,$J$100:AA$100,0)))</f>
        <v>41970.538604005087</v>
      </c>
      <c r="AC102" s="23">
        <f>CHOOSE(MATCH($F102,{"CAGR","Linear","Flat"},0),AB102*(INDEX($J102:AB102,MATCH($G102,$J$100:AB$100,0))/INDEX($J102:AB102,MATCH($G102-$H102,$J$100:AB$100,0)))^(1/$H102),AB102+(INDEX($J102:AB102,MATCH($G102,$J$100:AB$100,0))-INDEX($J102:AB102,MATCH($G102-$H102,$J$100:AB$100,0)))/$H102,INDEX($J102:AB102,MATCH($G102,$J$100:AB$100,0)))</f>
        <v>43582.049637816213</v>
      </c>
      <c r="AD102" s="23">
        <f>CHOOSE(MATCH($F102,{"CAGR","Linear","Flat"},0),AC102*(INDEX($J102:AC102,MATCH($G102,$J$100:AC$100,0))/INDEX($J102:AC102,MATCH($G102-$H102,$J$100:AC$100,0)))^(1/$H102),AC102+(INDEX($J102:AC102,MATCH($G102,$J$100:AC$100,0))-INDEX($J102:AC102,MATCH($G102-$H102,$J$100:AC$100,0)))/$H102,INDEX($J102:AC102,MATCH($G102,$J$100:AC$100,0)))</f>
        <v>45193.56067162734</v>
      </c>
      <c r="AE102" s="23">
        <f>CHOOSE(MATCH($F102,{"CAGR","Linear","Flat"},0),AD102*(INDEX($J102:AD102,MATCH($G102,$J$100:AD$100,0))/INDEX($J102:AD102,MATCH($G102-$H102,$J$100:AD$100,0)))^(1/$H102),AD102+(INDEX($J102:AD102,MATCH($G102,$J$100:AD$100,0))-INDEX($J102:AD102,MATCH($G102-$H102,$J$100:AD$100,0)))/$H102,INDEX($J102:AD102,MATCH($G102,$J$100:AD$100,0)))</f>
        <v>46805.071705438466</v>
      </c>
      <c r="AF102" s="23">
        <f>CHOOSE(MATCH($F102,{"CAGR","Linear","Flat"},0),AE102*(INDEX($J102:AE102,MATCH($G102,$J$100:AE$100,0))/INDEX($J102:AE102,MATCH($G102-$H102,$J$100:AE$100,0)))^(1/$H102),AE102+(INDEX($J102:AE102,MATCH($G102,$J$100:AE$100,0))-INDEX($J102:AE102,MATCH($G102-$H102,$J$100:AE$100,0)))/$H102,INDEX($J102:AE102,MATCH($G102,$J$100:AE$100,0)))</f>
        <v>48416.582739249592</v>
      </c>
      <c r="AG102" s="23">
        <f>CHOOSE(MATCH($F102,{"CAGR","Linear","Flat"},0),AF102*(INDEX($J102:AF102,MATCH($G102,$J$100:AF$100,0))/INDEX($J102:AF102,MATCH($G102-$H102,$J$100:AF$100,0)))^(1/$H102),AF102+(INDEX($J102:AF102,MATCH($G102,$J$100:AF$100,0))-INDEX($J102:AF102,MATCH($G102-$H102,$J$100:AF$100,0)))/$H102,INDEX($J102:AF102,MATCH($G102,$J$100:AF$100,0)))</f>
        <v>50028.093773060718</v>
      </c>
      <c r="AH102" s="23">
        <f>CHOOSE(MATCH($F102,{"CAGR","Linear","Flat"},0),AG102*(INDEX($J102:AG102,MATCH($G102,$J$100:AG$100,0))/INDEX($J102:AG102,MATCH($G102-$H102,$J$100:AG$100,0)))^(1/$H102),AG102+(INDEX($J102:AG102,MATCH($G102,$J$100:AG$100,0))-INDEX($J102:AG102,MATCH($G102-$H102,$J$100:AG$100,0)))/$H102,INDEX($J102:AG102,MATCH($G102,$J$100:AG$100,0)))</f>
        <v>51639.604806871845</v>
      </c>
      <c r="AI102" s="23">
        <f>CHOOSE(MATCH($F102,{"CAGR","Linear","Flat"},0),AH102*(INDEX($J102:AH102,MATCH($G102,$J$100:AH$100,0))/INDEX($J102:AH102,MATCH($G102-$H102,$J$100:AH$100,0)))^(1/$H102),AH102+(INDEX($J102:AH102,MATCH($G102,$J$100:AH$100,0))-INDEX($J102:AH102,MATCH($G102-$H102,$J$100:AH$100,0)))/$H102,INDEX($J102:AH102,MATCH($G102,$J$100:AH$100,0)))</f>
        <v>53251.115840682971</v>
      </c>
      <c r="AJ102" s="23">
        <f>CHOOSE(MATCH($F102,{"CAGR","Linear","Flat"},0),AI102*(INDEX($J102:AI102,MATCH($G102,$J$100:AI$100,0))/INDEX($J102:AI102,MATCH($G102-$H102,$J$100:AI$100,0)))^(1/$H102),AI102+(INDEX($J102:AI102,MATCH($G102,$J$100:AI$100,0))-INDEX($J102:AI102,MATCH($G102-$H102,$J$100:AI$100,0)))/$H102,INDEX($J102:AI102,MATCH($G102,$J$100:AI$100,0)))</f>
        <v>54862.626874494097</v>
      </c>
      <c r="AK102" s="23">
        <f>CHOOSE(MATCH($F102,{"CAGR","Linear","Flat"},0),AJ102*(INDEX($J102:AJ102,MATCH($G102,$J$100:AJ$100,0))/INDEX($J102:AJ102,MATCH($G102-$H102,$J$100:AJ$100,0)))^(1/$H102),AJ102+(INDEX($J102:AJ102,MATCH($G102,$J$100:AJ$100,0))-INDEX($J102:AJ102,MATCH($G102-$H102,$J$100:AJ$100,0)))/$H102,INDEX($J102:AJ102,MATCH($G102,$J$100:AJ$100,0)))</f>
        <v>56474.137908305223</v>
      </c>
      <c r="AL102" s="23">
        <f>CHOOSE(MATCH($F102,{"CAGR","Linear","Flat"},0),AK102*(INDEX($J102:AK102,MATCH($G102,$J$100:AK$100,0))/INDEX($J102:AK102,MATCH($G102-$H102,$J$100:AK$100,0)))^(1/$H102),AK102+(INDEX($J102:AK102,MATCH($G102,$J$100:AK$100,0))-INDEX($J102:AK102,MATCH($G102-$H102,$J$100:AK$100,0)))/$H102,INDEX($J102:AK102,MATCH($G102,$J$100:AK$100,0)))</f>
        <v>58085.64894211635</v>
      </c>
      <c r="AM102" s="23">
        <f>CHOOSE(MATCH($F102,{"CAGR","Linear","Flat"},0),AL102*(INDEX($J102:AL102,MATCH($G102,$J$100:AL$100,0))/INDEX($J102:AL102,MATCH($G102-$H102,$J$100:AL$100,0)))^(1/$H102),AL102+(INDEX($J102:AL102,MATCH($G102,$J$100:AL$100,0))-INDEX($J102:AL102,MATCH($G102-$H102,$J$100:AL$100,0)))/$H102,INDEX($J102:AL102,MATCH($G102,$J$100:AL$100,0)))</f>
        <v>59697.159975927476</v>
      </c>
      <c r="AN102" s="23">
        <f>CHOOSE(MATCH($F102,{"CAGR","Linear","Flat"},0),AM102*(INDEX($J102:AM102,MATCH($G102,$J$100:AM$100,0))/INDEX($J102:AM102,MATCH($G102-$H102,$J$100:AM$100,0)))^(1/$H102),AM102+(INDEX($J102:AM102,MATCH($G102,$J$100:AM$100,0))-INDEX($J102:AM102,MATCH($G102-$H102,$J$100:AM$100,0)))/$H102,INDEX($J102:AM102,MATCH($G102,$J$100:AM$100,0)))</f>
        <v>61308.671009738602</v>
      </c>
      <c r="AO102" s="23">
        <f>CHOOSE(MATCH($F102,{"CAGR","Linear","Flat"},0),AN102*(INDEX($J102:AN102,MATCH($G102,$J$100:AN$100,0))/INDEX($J102:AN102,MATCH($G102-$H102,$J$100:AN$100,0)))^(1/$H102),AN102+(INDEX($J102:AN102,MATCH($G102,$J$100:AN$100,0))-INDEX($J102:AN102,MATCH($G102-$H102,$J$100:AN$100,0)))/$H102,INDEX($J102:AN102,MATCH($G102,$J$100:AN$100,0)))</f>
        <v>62920.182043549728</v>
      </c>
      <c r="AP102" s="23">
        <f>CHOOSE(MATCH($F102,{"CAGR","Linear","Flat"},0),AO102*(INDEX($J102:AO102,MATCH($G102,$J$100:AO$100,0))/INDEX($J102:AO102,MATCH($G102-$H102,$J$100:AO$100,0)))^(1/$H102),AO102+(INDEX($J102:AO102,MATCH($G102,$J$100:AO$100,0))-INDEX($J102:AO102,MATCH($G102-$H102,$J$100:AO$100,0)))/$H102,INDEX($J102:AO102,MATCH($G102,$J$100:AO$100,0)))</f>
        <v>64531.693077360855</v>
      </c>
      <c r="AQ102" s="23">
        <f>CHOOSE(MATCH($F102,{"CAGR","Linear","Flat"},0),AP102*(INDEX($J102:AP102,MATCH($G102,$J$100:AP$100,0))/INDEX($J102:AP102,MATCH($G102-$H102,$J$100:AP$100,0)))^(1/$H102),AP102+(INDEX($J102:AP102,MATCH($G102,$J$100:AP$100,0))-INDEX($J102:AP102,MATCH($G102-$H102,$J$100:AP$100,0)))/$H102,INDEX($J102:AP102,MATCH($G102,$J$100:AP$100,0)))</f>
        <v>66143.204111171974</v>
      </c>
      <c r="AR102" s="23">
        <f>CHOOSE(MATCH($F102,{"CAGR","Linear","Flat"},0),AQ102*(INDEX($J102:AQ102,MATCH($G102,$J$100:AQ$100,0))/INDEX($J102:AQ102,MATCH($G102-$H102,$J$100:AQ$100,0)))^(1/$H102),AQ102+(INDEX($J102:AQ102,MATCH($G102,$J$100:AQ$100,0))-INDEX($J102:AQ102,MATCH($G102-$H102,$J$100:AQ$100,0)))/$H102,INDEX($J102:AQ102,MATCH($G102,$J$100:AQ$100,0)))</f>
        <v>67754.7151449831</v>
      </c>
      <c r="AS102" s="23">
        <f>CHOOSE(MATCH($F102,{"CAGR","Linear","Flat"},0),AR102*(INDEX($J102:AR102,MATCH($G102,$J$100:AR$100,0))/INDEX($J102:AR102,MATCH($G102-$H102,$J$100:AR$100,0)))^(1/$H102),AR102+(INDEX($J102:AR102,MATCH($G102,$J$100:AR$100,0))-INDEX($J102:AR102,MATCH($G102-$H102,$J$100:AR$100,0)))/$H102,INDEX($J102:AR102,MATCH($G102,$J$100:AR$100,0)))</f>
        <v>69366.226178794226</v>
      </c>
      <c r="AT102" s="19"/>
      <c r="AU102" s="19"/>
      <c r="AV102" s="19"/>
      <c r="AW102" s="19"/>
      <c r="AX102" s="19"/>
      <c r="AY102" s="19"/>
      <c r="AZ102" s="19"/>
      <c r="BA102" s="19"/>
      <c r="BB102" s="19"/>
      <c r="BC102" s="19"/>
      <c r="BD102" s="19"/>
      <c r="BE102" s="19"/>
      <c r="BF102" s="19"/>
      <c r="BG102" s="19"/>
      <c r="BH102" s="19"/>
      <c r="BI102" s="19"/>
      <c r="BJ102" s="19"/>
    </row>
    <row r="103" spans="1:62" s="25" customFormat="1" x14ac:dyDescent="0.3">
      <c r="A103" s="19"/>
      <c r="B103" s="19"/>
      <c r="C103" s="55" t="s">
        <v>46</v>
      </c>
      <c r="D103" s="19"/>
      <c r="E103" s="19"/>
      <c r="F103" s="68"/>
      <c r="G103" s="68"/>
      <c r="H103" s="68"/>
      <c r="I103" s="19"/>
      <c r="J103" s="4"/>
      <c r="K103" s="69"/>
      <c r="L103" s="69"/>
      <c r="M103" s="70" t="s">
        <v>47</v>
      </c>
      <c r="N103" s="70">
        <v>14934</v>
      </c>
      <c r="O103" s="70">
        <v>17363</v>
      </c>
      <c r="P103" s="70">
        <v>19999</v>
      </c>
      <c r="Q103" s="70">
        <v>22378</v>
      </c>
      <c r="R103" s="70">
        <v>24367</v>
      </c>
      <c r="S103" s="70">
        <v>26095</v>
      </c>
      <c r="T103" s="70">
        <v>27637</v>
      </c>
      <c r="U103" s="70">
        <v>29071</v>
      </c>
      <c r="V103" s="70">
        <v>30449</v>
      </c>
      <c r="W103" s="70">
        <v>31801</v>
      </c>
      <c r="X103" s="70">
        <v>33141</v>
      </c>
      <c r="Y103" s="70">
        <v>34479</v>
      </c>
      <c r="Z103" s="70">
        <v>35328</v>
      </c>
      <c r="AA103" s="70">
        <v>36647</v>
      </c>
      <c r="AB103" s="70">
        <v>37968</v>
      </c>
      <c r="AC103" s="70">
        <v>39287</v>
      </c>
      <c r="AD103" s="70">
        <v>40607</v>
      </c>
      <c r="AE103" s="70">
        <v>41927</v>
      </c>
      <c r="AF103" s="70">
        <v>43247</v>
      </c>
      <c r="AG103" s="70">
        <v>44567</v>
      </c>
      <c r="AH103" s="70">
        <v>45887</v>
      </c>
      <c r="AI103" s="70">
        <v>47207</v>
      </c>
      <c r="AJ103" s="70">
        <v>48527</v>
      </c>
      <c r="AK103" s="70">
        <v>49846</v>
      </c>
      <c r="AL103" s="70">
        <v>51167</v>
      </c>
      <c r="AM103" s="70">
        <v>52486</v>
      </c>
      <c r="AN103" s="70">
        <v>53807</v>
      </c>
      <c r="AO103" s="70">
        <v>55126</v>
      </c>
      <c r="AP103" s="70">
        <v>56447</v>
      </c>
      <c r="AQ103" s="70">
        <v>57766</v>
      </c>
      <c r="AR103" s="70">
        <v>59086</v>
      </c>
      <c r="AS103" s="70">
        <v>60406</v>
      </c>
      <c r="AT103" s="19"/>
      <c r="AU103" s="19"/>
      <c r="AV103" s="19"/>
      <c r="AW103" s="19"/>
      <c r="AX103" s="19"/>
      <c r="AY103" s="19"/>
      <c r="AZ103" s="19"/>
      <c r="BA103" s="19"/>
      <c r="BB103" s="19"/>
      <c r="BC103" s="19"/>
      <c r="BD103" s="19"/>
      <c r="BE103" s="19"/>
      <c r="BF103" s="19"/>
      <c r="BG103" s="19"/>
      <c r="BH103" s="19"/>
      <c r="BI103" s="19"/>
      <c r="BJ103" s="19"/>
    </row>
    <row r="104" spans="1:62" s="25" customFormat="1" x14ac:dyDescent="0.3">
      <c r="A104" s="19"/>
      <c r="B104" s="19" t="s">
        <v>48</v>
      </c>
      <c r="C104" s="55" t="s">
        <v>49</v>
      </c>
      <c r="D104" s="19"/>
      <c r="E104" s="19"/>
      <c r="F104" s="68"/>
      <c r="G104" s="68"/>
      <c r="H104" s="68"/>
      <c r="I104" s="19"/>
      <c r="J104" s="4"/>
      <c r="K104" s="69"/>
      <c r="L104" s="69"/>
      <c r="M104" s="70" t="s">
        <v>47</v>
      </c>
      <c r="N104" s="70" t="s">
        <v>47</v>
      </c>
      <c r="O104" s="70">
        <v>134</v>
      </c>
      <c r="P104" s="70">
        <v>380</v>
      </c>
      <c r="Q104" s="70">
        <v>640</v>
      </c>
      <c r="R104" s="70">
        <v>910</v>
      </c>
      <c r="S104" s="70">
        <v>1177</v>
      </c>
      <c r="T104" s="70">
        <v>1441</v>
      </c>
      <c r="U104" s="70">
        <v>1697</v>
      </c>
      <c r="V104" s="70">
        <v>1944</v>
      </c>
      <c r="W104" s="70">
        <v>2185</v>
      </c>
      <c r="X104" s="70">
        <v>2423</v>
      </c>
      <c r="Y104" s="70">
        <v>2657</v>
      </c>
      <c r="Z104" s="70">
        <v>3420</v>
      </c>
      <c r="AA104" s="70">
        <v>3712</v>
      </c>
      <c r="AB104" s="70">
        <v>4003</v>
      </c>
      <c r="AC104" s="70">
        <v>4295</v>
      </c>
      <c r="AD104" s="70">
        <v>4587</v>
      </c>
      <c r="AE104" s="70">
        <v>4878</v>
      </c>
      <c r="AF104" s="70">
        <v>5170</v>
      </c>
      <c r="AG104" s="70">
        <v>5461</v>
      </c>
      <c r="AH104" s="70">
        <v>5753</v>
      </c>
      <c r="AI104" s="70">
        <v>6044</v>
      </c>
      <c r="AJ104" s="70">
        <v>6336</v>
      </c>
      <c r="AK104" s="70">
        <v>6628</v>
      </c>
      <c r="AL104" s="70">
        <v>6919</v>
      </c>
      <c r="AM104" s="70">
        <v>7211</v>
      </c>
      <c r="AN104" s="70">
        <v>7502</v>
      </c>
      <c r="AO104" s="70">
        <v>7794</v>
      </c>
      <c r="AP104" s="70">
        <v>8085</v>
      </c>
      <c r="AQ104" s="70">
        <v>8377</v>
      </c>
      <c r="AR104" s="70">
        <v>8669</v>
      </c>
      <c r="AS104" s="70">
        <v>8960</v>
      </c>
      <c r="AT104" s="19"/>
      <c r="AU104" s="19"/>
      <c r="AV104" s="19"/>
      <c r="AW104" s="19"/>
      <c r="AX104" s="19"/>
      <c r="AY104" s="19"/>
      <c r="AZ104" s="19"/>
      <c r="BA104" s="19"/>
      <c r="BB104" s="19"/>
      <c r="BC104" s="19"/>
      <c r="BD104" s="19"/>
      <c r="BE104" s="19"/>
      <c r="BF104" s="19"/>
      <c r="BG104" s="19"/>
      <c r="BH104" s="19"/>
      <c r="BI104" s="19"/>
      <c r="BJ104" s="19"/>
    </row>
    <row r="105" spans="1:62" s="25" customFormat="1" x14ac:dyDescent="0.3">
      <c r="A105" s="19"/>
      <c r="B105" s="4" t="s">
        <v>50</v>
      </c>
      <c r="C105" s="55" t="s">
        <v>39</v>
      </c>
      <c r="D105" s="19" t="s">
        <v>10</v>
      </c>
      <c r="E105" s="19"/>
      <c r="F105" s="68"/>
      <c r="G105" s="68"/>
      <c r="H105" s="68"/>
      <c r="I105" s="19"/>
      <c r="J105" s="4"/>
      <c r="K105" s="69"/>
      <c r="L105" s="69"/>
      <c r="M105" s="70">
        <v>0</v>
      </c>
      <c r="N105" s="70">
        <v>14934.308572223739</v>
      </c>
      <c r="O105" s="70">
        <v>15068.308572223739</v>
      </c>
      <c r="P105" s="70">
        <v>15314.308572223739</v>
      </c>
      <c r="Q105" s="70">
        <v>15574.308572223739</v>
      </c>
      <c r="R105" s="70">
        <v>15844.308572223739</v>
      </c>
      <c r="S105" s="70">
        <v>16111.308572223739</v>
      </c>
      <c r="T105" s="70">
        <v>16375.308572223739</v>
      </c>
      <c r="U105" s="70">
        <v>16631.308572223737</v>
      </c>
      <c r="V105" s="70">
        <v>16878.308572223737</v>
      </c>
      <c r="W105" s="70">
        <v>17119.308572223737</v>
      </c>
      <c r="X105" s="70">
        <v>17357.308572223737</v>
      </c>
      <c r="Y105" s="70">
        <v>17591.308572223737</v>
      </c>
      <c r="Z105" s="70">
        <v>18354.308572223737</v>
      </c>
      <c r="AA105" s="70">
        <v>18646.308572223737</v>
      </c>
      <c r="AB105" s="70">
        <v>18937.308572223737</v>
      </c>
      <c r="AC105" s="70">
        <v>19229.308572223737</v>
      </c>
      <c r="AD105" s="70">
        <v>19521.308572223737</v>
      </c>
      <c r="AE105" s="70">
        <v>19812.308572223737</v>
      </c>
      <c r="AF105" s="70">
        <v>20104.308572223737</v>
      </c>
      <c r="AG105" s="70">
        <v>20395.308572223737</v>
      </c>
      <c r="AH105" s="70">
        <v>20687.308572223737</v>
      </c>
      <c r="AI105" s="70">
        <v>20978.308572223737</v>
      </c>
      <c r="AJ105" s="70">
        <v>21270.308572223737</v>
      </c>
      <c r="AK105" s="70">
        <v>21562.308572223737</v>
      </c>
      <c r="AL105" s="70">
        <v>21853.308572223737</v>
      </c>
      <c r="AM105" s="70">
        <v>22145.308572223737</v>
      </c>
      <c r="AN105" s="70">
        <v>22436.308572223737</v>
      </c>
      <c r="AO105" s="70">
        <v>22728.308572223737</v>
      </c>
      <c r="AP105" s="70">
        <v>23019.308572223737</v>
      </c>
      <c r="AQ105" s="70">
        <v>23311.308572223737</v>
      </c>
      <c r="AR105" s="70">
        <v>23603.308572223737</v>
      </c>
      <c r="AS105" s="70">
        <v>23894.308572223701</v>
      </c>
      <c r="AT105" s="19"/>
      <c r="AU105" s="19"/>
      <c r="AV105" s="19"/>
      <c r="AW105" s="19"/>
      <c r="AX105" s="19"/>
      <c r="AY105" s="19"/>
      <c r="AZ105" s="19"/>
      <c r="BA105" s="19"/>
      <c r="BB105" s="19"/>
      <c r="BC105" s="19"/>
      <c r="BD105" s="19"/>
      <c r="BE105" s="19"/>
      <c r="BF105" s="19"/>
      <c r="BG105" s="19"/>
      <c r="BH105" s="19"/>
      <c r="BI105" s="19"/>
      <c r="BJ105" s="19"/>
    </row>
    <row r="106" spans="1:62" x14ac:dyDescent="0.3">
      <c r="A106" s="4"/>
      <c r="B106" s="4"/>
      <c r="C106" s="3" t="s">
        <v>40</v>
      </c>
      <c r="D106" s="4"/>
      <c r="E106" s="4"/>
      <c r="F106" s="4"/>
      <c r="G106" s="4"/>
      <c r="H106" s="4"/>
      <c r="I106" s="4"/>
      <c r="J106" s="4"/>
      <c r="K106" s="67"/>
      <c r="L106" s="67"/>
      <c r="M106" s="30">
        <v>0</v>
      </c>
      <c r="N106" s="30">
        <v>14934.308572223739</v>
      </c>
      <c r="O106" s="30">
        <v>15068.308572223739</v>
      </c>
      <c r="P106" s="30">
        <v>15314.308572223739</v>
      </c>
      <c r="Q106" s="30">
        <v>15574.308572223739</v>
      </c>
      <c r="R106" s="30">
        <v>15844.308572223739</v>
      </c>
      <c r="S106" s="30">
        <v>16111.308572223739</v>
      </c>
      <c r="T106" s="30">
        <v>16375.308572223739</v>
      </c>
      <c r="U106" s="30">
        <v>16631.308572223737</v>
      </c>
      <c r="V106" s="30">
        <v>16878.308572223737</v>
      </c>
      <c r="W106" s="30">
        <v>17119.308572223737</v>
      </c>
      <c r="X106" s="30">
        <v>17357.308572223737</v>
      </c>
      <c r="Y106" s="30">
        <v>17591.308572223737</v>
      </c>
      <c r="Z106" s="30">
        <v>18354.308572223737</v>
      </c>
      <c r="AA106" s="30">
        <v>18646.308572223737</v>
      </c>
      <c r="AB106" s="30">
        <v>18937.308572223737</v>
      </c>
      <c r="AC106" s="30">
        <v>19229.308572223737</v>
      </c>
      <c r="AD106" s="30">
        <v>19521.308572223737</v>
      </c>
      <c r="AE106" s="30">
        <v>19812.308572223737</v>
      </c>
      <c r="AF106" s="30">
        <v>20104.308572223737</v>
      </c>
      <c r="AG106" s="30">
        <v>20395.308572223737</v>
      </c>
      <c r="AH106" s="30">
        <v>20687.308572223737</v>
      </c>
      <c r="AI106" s="30">
        <v>20978.308572223737</v>
      </c>
      <c r="AJ106" s="30">
        <v>21270.308572223737</v>
      </c>
      <c r="AK106" s="30">
        <v>21562.308572223737</v>
      </c>
      <c r="AL106" s="30">
        <v>21853.308572223737</v>
      </c>
      <c r="AM106" s="30">
        <v>22145.308572223737</v>
      </c>
      <c r="AN106" s="30">
        <v>22436.308572223737</v>
      </c>
      <c r="AO106" s="30">
        <v>22728.308572223737</v>
      </c>
      <c r="AP106" s="30">
        <v>23019.308572223737</v>
      </c>
      <c r="AQ106" s="30">
        <v>23311.308572223737</v>
      </c>
      <c r="AR106" s="30">
        <v>23603.308572223737</v>
      </c>
      <c r="AS106" s="30">
        <v>23894.308572223737</v>
      </c>
      <c r="AT106" s="4"/>
      <c r="AU106" s="4"/>
      <c r="AV106" s="4"/>
      <c r="AW106" s="4"/>
      <c r="AX106" s="4"/>
      <c r="AY106" s="4"/>
      <c r="AZ106" s="4"/>
      <c r="BA106" s="4"/>
      <c r="BB106" s="4"/>
      <c r="BC106" s="4"/>
      <c r="BD106" s="4"/>
      <c r="BE106" s="4"/>
      <c r="BF106" s="4"/>
      <c r="BG106" s="4"/>
      <c r="BH106" s="4"/>
      <c r="BI106" s="4"/>
      <c r="BJ106" s="4"/>
    </row>
    <row r="107" spans="1:62" s="4" customFormat="1" ht="13.8" x14ac:dyDescent="0.3">
      <c r="C107" s="3"/>
      <c r="I107" s="3"/>
      <c r="J107" s="67"/>
      <c r="K107" s="67"/>
      <c r="L107" s="67"/>
    </row>
    <row r="108" spans="1:62" x14ac:dyDescent="0.3">
      <c r="A108" s="4"/>
      <c r="B108" s="4"/>
      <c r="C108" s="16" t="s">
        <v>51</v>
      </c>
      <c r="D108" s="17"/>
      <c r="E108" s="17"/>
      <c r="F108" s="17"/>
      <c r="G108" s="17"/>
      <c r="H108" s="17"/>
      <c r="I108" s="18"/>
      <c r="J108" s="18"/>
      <c r="K108" s="18"/>
      <c r="L108" s="18"/>
      <c r="M108" s="17">
        <f>$M$9</f>
        <v>2018</v>
      </c>
      <c r="N108" s="17">
        <f t="shared" ref="N108:AS108" si="46">M108+1</f>
        <v>2019</v>
      </c>
      <c r="O108" s="17">
        <f t="shared" si="46"/>
        <v>2020</v>
      </c>
      <c r="P108" s="17">
        <f t="shared" si="46"/>
        <v>2021</v>
      </c>
      <c r="Q108" s="17">
        <f t="shared" si="46"/>
        <v>2022</v>
      </c>
      <c r="R108" s="17">
        <f t="shared" si="46"/>
        <v>2023</v>
      </c>
      <c r="S108" s="17">
        <f t="shared" si="46"/>
        <v>2024</v>
      </c>
      <c r="T108" s="17">
        <f t="shared" si="46"/>
        <v>2025</v>
      </c>
      <c r="U108" s="17">
        <f t="shared" si="46"/>
        <v>2026</v>
      </c>
      <c r="V108" s="17">
        <f t="shared" si="46"/>
        <v>2027</v>
      </c>
      <c r="W108" s="17">
        <f t="shared" si="46"/>
        <v>2028</v>
      </c>
      <c r="X108" s="17">
        <f t="shared" si="46"/>
        <v>2029</v>
      </c>
      <c r="Y108" s="17">
        <f t="shared" si="46"/>
        <v>2030</v>
      </c>
      <c r="Z108" s="17">
        <f t="shared" si="46"/>
        <v>2031</v>
      </c>
      <c r="AA108" s="17">
        <f t="shared" si="46"/>
        <v>2032</v>
      </c>
      <c r="AB108" s="17">
        <f t="shared" si="46"/>
        <v>2033</v>
      </c>
      <c r="AC108" s="17">
        <f t="shared" si="46"/>
        <v>2034</v>
      </c>
      <c r="AD108" s="17">
        <f t="shared" si="46"/>
        <v>2035</v>
      </c>
      <c r="AE108" s="17">
        <f t="shared" si="46"/>
        <v>2036</v>
      </c>
      <c r="AF108" s="17">
        <f t="shared" si="46"/>
        <v>2037</v>
      </c>
      <c r="AG108" s="17">
        <f t="shared" si="46"/>
        <v>2038</v>
      </c>
      <c r="AH108" s="17">
        <f t="shared" si="46"/>
        <v>2039</v>
      </c>
      <c r="AI108" s="17">
        <f t="shared" si="46"/>
        <v>2040</v>
      </c>
      <c r="AJ108" s="17">
        <f t="shared" si="46"/>
        <v>2041</v>
      </c>
      <c r="AK108" s="17">
        <f t="shared" si="46"/>
        <v>2042</v>
      </c>
      <c r="AL108" s="17">
        <f t="shared" si="46"/>
        <v>2043</v>
      </c>
      <c r="AM108" s="17">
        <f t="shared" si="46"/>
        <v>2044</v>
      </c>
      <c r="AN108" s="17">
        <f t="shared" si="46"/>
        <v>2045</v>
      </c>
      <c r="AO108" s="17">
        <f t="shared" si="46"/>
        <v>2046</v>
      </c>
      <c r="AP108" s="17">
        <f t="shared" si="46"/>
        <v>2047</v>
      </c>
      <c r="AQ108" s="17">
        <f t="shared" si="46"/>
        <v>2048</v>
      </c>
      <c r="AR108" s="17">
        <f t="shared" si="46"/>
        <v>2049</v>
      </c>
      <c r="AS108" s="17">
        <f t="shared" si="46"/>
        <v>2050</v>
      </c>
      <c r="AT108" s="4"/>
      <c r="AU108" s="4"/>
      <c r="AV108" s="4"/>
      <c r="AW108" s="4"/>
      <c r="AX108" s="4"/>
      <c r="AY108" s="4"/>
      <c r="AZ108" s="4"/>
      <c r="BA108" s="4"/>
      <c r="BB108" s="4"/>
      <c r="BC108" s="4"/>
      <c r="BD108" s="4"/>
      <c r="BE108" s="4"/>
      <c r="BF108" s="4"/>
      <c r="BG108" s="4"/>
      <c r="BH108" s="4"/>
      <c r="BI108" s="4"/>
      <c r="BJ108" s="4"/>
    </row>
    <row r="109" spans="1:62" s="25" customFormat="1" x14ac:dyDescent="0.3">
      <c r="A109" s="19"/>
      <c r="B109" s="39"/>
      <c r="C109" s="20" t="s">
        <v>9</v>
      </c>
      <c r="D109" s="19" t="s">
        <v>10</v>
      </c>
      <c r="E109" s="19"/>
      <c r="F109" s="26"/>
      <c r="G109" s="26"/>
      <c r="H109" s="26"/>
      <c r="I109" s="19"/>
      <c r="J109" s="4"/>
      <c r="K109" s="28"/>
      <c r="L109" s="28"/>
      <c r="M109" s="21">
        <v>0</v>
      </c>
      <c r="N109" s="21">
        <v>12334.800740505574</v>
      </c>
      <c r="O109" s="21">
        <v>12330.847557206742</v>
      </c>
      <c r="P109" s="21">
        <v>12326.91792016808</v>
      </c>
      <c r="Q109" s="21">
        <v>12323.01165884812</v>
      </c>
      <c r="R109" s="21">
        <v>12319.128603989826</v>
      </c>
      <c r="S109" s="21">
        <v>12315.268587610728</v>
      </c>
      <c r="T109" s="21">
        <v>12311.431442993127</v>
      </c>
      <c r="U109" s="21">
        <v>12307.617004674357</v>
      </c>
      <c r="V109" s="21">
        <v>12303.825108437159</v>
      </c>
      <c r="W109" s="21">
        <v>12300.055591300086</v>
      </c>
      <c r="X109" s="21">
        <v>12296.308291508045</v>
      </c>
      <c r="Y109" s="21">
        <v>12292.583048522843</v>
      </c>
      <c r="Z109" s="23">
        <f>$Y109+($AI109-$Y109)/($AI$108-$Y$108)*(Z$108-$Y$108)</f>
        <v>11063.324743670559</v>
      </c>
      <c r="AA109" s="23">
        <f t="shared" ref="AA109:AH109" si="47">$Y109+($AI109-$Y109)/($AI$108-$Y$108)*(AA$108-$Y$108)</f>
        <v>9834.066438818274</v>
      </c>
      <c r="AB109" s="23">
        <f t="shared" si="47"/>
        <v>8604.8081339659911</v>
      </c>
      <c r="AC109" s="23">
        <f t="shared" si="47"/>
        <v>7375.5498291137064</v>
      </c>
      <c r="AD109" s="23">
        <f t="shared" si="47"/>
        <v>6146.2915242614217</v>
      </c>
      <c r="AE109" s="23">
        <f t="shared" si="47"/>
        <v>4917.0332194091379</v>
      </c>
      <c r="AF109" s="23">
        <f t="shared" si="47"/>
        <v>3687.7749145568541</v>
      </c>
      <c r="AG109" s="23">
        <f t="shared" si="47"/>
        <v>2458.5166097045694</v>
      </c>
      <c r="AH109" s="23">
        <f t="shared" si="47"/>
        <v>1229.2583048522847</v>
      </c>
      <c r="AI109" s="21">
        <v>0</v>
      </c>
      <c r="AJ109" s="21">
        <v>0</v>
      </c>
      <c r="AK109" s="21">
        <v>0</v>
      </c>
      <c r="AL109" s="21">
        <v>0</v>
      </c>
      <c r="AM109" s="21">
        <v>0</v>
      </c>
      <c r="AN109" s="21">
        <v>0</v>
      </c>
      <c r="AO109" s="21">
        <v>0</v>
      </c>
      <c r="AP109" s="21">
        <v>0</v>
      </c>
      <c r="AQ109" s="21">
        <v>0</v>
      </c>
      <c r="AR109" s="21">
        <v>0</v>
      </c>
      <c r="AS109" s="21">
        <v>0</v>
      </c>
      <c r="AT109" s="19"/>
      <c r="AU109" s="19"/>
      <c r="AV109" s="19"/>
      <c r="AW109" s="19"/>
      <c r="AX109" s="19"/>
      <c r="AY109" s="19"/>
      <c r="AZ109" s="19"/>
      <c r="BA109" s="19"/>
      <c r="BB109" s="19"/>
      <c r="BC109" s="19"/>
      <c r="BD109" s="19"/>
      <c r="BE109" s="19"/>
      <c r="BF109" s="19"/>
      <c r="BG109" s="19"/>
      <c r="BH109" s="19"/>
      <c r="BI109" s="19"/>
      <c r="BJ109" s="19"/>
    </row>
    <row r="110" spans="1:62" s="25" customFormat="1" x14ac:dyDescent="0.3">
      <c r="A110" s="19"/>
      <c r="B110" s="39"/>
      <c r="C110" s="55" t="s">
        <v>39</v>
      </c>
      <c r="D110" s="19"/>
      <c r="E110" s="19"/>
      <c r="F110" s="26"/>
      <c r="G110" s="26"/>
      <c r="H110" s="26"/>
      <c r="I110" s="19"/>
      <c r="J110" s="4"/>
      <c r="K110" s="28"/>
      <c r="L110" s="28"/>
      <c r="M110" s="70">
        <v>0</v>
      </c>
      <c r="N110" s="70">
        <v>12334.800740505574</v>
      </c>
      <c r="O110" s="70">
        <v>12330.847557206742</v>
      </c>
      <c r="P110" s="70">
        <v>12326.91792016808</v>
      </c>
      <c r="Q110" s="70">
        <v>12323.01165884812</v>
      </c>
      <c r="R110" s="70">
        <v>12319.128603989826</v>
      </c>
      <c r="S110" s="70">
        <v>12315.268587610728</v>
      </c>
      <c r="T110" s="70">
        <v>12311.431442993127</v>
      </c>
      <c r="U110" s="70">
        <v>12307.617004674357</v>
      </c>
      <c r="V110" s="70">
        <v>12303.825108437159</v>
      </c>
      <c r="W110" s="70">
        <v>12300.055591300086</v>
      </c>
      <c r="X110" s="70">
        <v>12296.308291508045</v>
      </c>
      <c r="Y110" s="70">
        <v>12292.583048522843</v>
      </c>
      <c r="Z110" s="70">
        <v>11063.324743670559</v>
      </c>
      <c r="AA110" s="70">
        <v>9834.066438818274</v>
      </c>
      <c r="AB110" s="70">
        <v>8604.8081339659911</v>
      </c>
      <c r="AC110" s="70">
        <v>7375.5498291137064</v>
      </c>
      <c r="AD110" s="70">
        <v>6146.2915242614217</v>
      </c>
      <c r="AE110" s="70">
        <v>4917.0332194091379</v>
      </c>
      <c r="AF110" s="70">
        <v>3687.7749145568541</v>
      </c>
      <c r="AG110" s="70">
        <v>2458.5166097045694</v>
      </c>
      <c r="AH110" s="70">
        <v>1229.2583048522847</v>
      </c>
      <c r="AI110" s="70">
        <v>0</v>
      </c>
      <c r="AJ110" s="70">
        <v>0</v>
      </c>
      <c r="AK110" s="70">
        <v>0</v>
      </c>
      <c r="AL110" s="70">
        <v>0</v>
      </c>
      <c r="AM110" s="70">
        <v>0</v>
      </c>
      <c r="AN110" s="70">
        <v>0</v>
      </c>
      <c r="AO110" s="70">
        <v>0</v>
      </c>
      <c r="AP110" s="70">
        <v>0</v>
      </c>
      <c r="AQ110" s="70">
        <v>0</v>
      </c>
      <c r="AR110" s="70">
        <v>0</v>
      </c>
      <c r="AS110" s="70">
        <v>0</v>
      </c>
      <c r="AT110" s="19"/>
      <c r="AU110" s="19"/>
      <c r="AV110" s="19"/>
      <c r="AW110" s="19"/>
      <c r="AX110" s="19"/>
      <c r="AY110" s="19"/>
      <c r="AZ110" s="19"/>
      <c r="BA110" s="19"/>
      <c r="BB110" s="19"/>
      <c r="BC110" s="19"/>
      <c r="BD110" s="19"/>
      <c r="BE110" s="19"/>
      <c r="BF110" s="19"/>
      <c r="BG110" s="19"/>
      <c r="BH110" s="19"/>
      <c r="BI110" s="19"/>
      <c r="BJ110" s="19"/>
    </row>
    <row r="111" spans="1:62" x14ac:dyDescent="0.3">
      <c r="A111" s="4"/>
      <c r="B111" s="4"/>
      <c r="C111" s="3" t="s">
        <v>40</v>
      </c>
      <c r="D111" s="4"/>
      <c r="E111" s="4"/>
      <c r="F111" s="4"/>
      <c r="G111" s="4"/>
      <c r="H111" s="4"/>
      <c r="I111" s="4"/>
      <c r="J111" s="31"/>
      <c r="K111" s="31"/>
      <c r="L111" s="31"/>
      <c r="M111" s="30">
        <v>0</v>
      </c>
      <c r="N111" s="30">
        <v>12334.800740505574</v>
      </c>
      <c r="O111" s="30">
        <v>12330.847557206742</v>
      </c>
      <c r="P111" s="30">
        <v>12326.91792016808</v>
      </c>
      <c r="Q111" s="30">
        <v>12323.01165884812</v>
      </c>
      <c r="R111" s="30">
        <v>12319.128603989826</v>
      </c>
      <c r="S111" s="30">
        <v>12315.268587610728</v>
      </c>
      <c r="T111" s="30">
        <v>12311.431442993127</v>
      </c>
      <c r="U111" s="30">
        <v>12307.617004674357</v>
      </c>
      <c r="V111" s="30">
        <v>12303.825108437159</v>
      </c>
      <c r="W111" s="30">
        <v>12300.055591300086</v>
      </c>
      <c r="X111" s="30">
        <v>12296.308291508045</v>
      </c>
      <c r="Y111" s="30">
        <v>12292.583048522843</v>
      </c>
      <c r="Z111" s="30">
        <v>11063.324743670559</v>
      </c>
      <c r="AA111" s="30">
        <v>9834.066438818274</v>
      </c>
      <c r="AB111" s="30">
        <v>8604.8081339659911</v>
      </c>
      <c r="AC111" s="30">
        <v>7375.5498291137064</v>
      </c>
      <c r="AD111" s="30">
        <v>6146.2915242614217</v>
      </c>
      <c r="AE111" s="30">
        <v>4917.0332194091379</v>
      </c>
      <c r="AF111" s="30">
        <v>3687.7749145568541</v>
      </c>
      <c r="AG111" s="30">
        <v>2458.5166097045694</v>
      </c>
      <c r="AH111" s="30">
        <v>1229.2583048522847</v>
      </c>
      <c r="AI111" s="30">
        <v>0</v>
      </c>
      <c r="AJ111" s="30">
        <v>0</v>
      </c>
      <c r="AK111" s="30">
        <v>0</v>
      </c>
      <c r="AL111" s="30">
        <v>0</v>
      </c>
      <c r="AM111" s="30">
        <v>0</v>
      </c>
      <c r="AN111" s="30">
        <v>0</v>
      </c>
      <c r="AO111" s="30">
        <v>0</v>
      </c>
      <c r="AP111" s="30">
        <v>0</v>
      </c>
      <c r="AQ111" s="30">
        <v>0</v>
      </c>
      <c r="AR111" s="30">
        <v>0</v>
      </c>
      <c r="AS111" s="30">
        <v>0</v>
      </c>
      <c r="AT111" s="4"/>
      <c r="AU111" s="4"/>
      <c r="AV111" s="4"/>
      <c r="AW111" s="4"/>
      <c r="AX111" s="4"/>
      <c r="AY111" s="4"/>
      <c r="AZ111" s="4"/>
      <c r="BA111" s="4"/>
      <c r="BB111" s="4"/>
      <c r="BC111" s="4"/>
      <c r="BD111" s="4"/>
      <c r="BE111" s="4"/>
      <c r="BF111" s="4"/>
      <c r="BG111" s="4"/>
      <c r="BH111" s="4"/>
      <c r="BI111" s="4"/>
      <c r="BJ111" s="4"/>
    </row>
    <row r="112" spans="1:62" x14ac:dyDescent="0.3">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row>
    <row r="113" spans="1:62" x14ac:dyDescent="0.3">
      <c r="A113" s="4"/>
      <c r="B113" s="4"/>
      <c r="C113" s="16" t="s">
        <v>52</v>
      </c>
      <c r="D113" s="17"/>
      <c r="E113" s="17"/>
      <c r="F113" s="17"/>
      <c r="G113" s="17"/>
      <c r="H113" s="17"/>
      <c r="I113" s="18"/>
      <c r="J113" s="18"/>
      <c r="K113" s="18"/>
      <c r="L113" s="18"/>
      <c r="M113" s="17">
        <f>$M$9</f>
        <v>2018</v>
      </c>
      <c r="N113" s="17">
        <f t="shared" ref="N113:AS113" si="48">M113+1</f>
        <v>2019</v>
      </c>
      <c r="O113" s="17">
        <f t="shared" si="48"/>
        <v>2020</v>
      </c>
      <c r="P113" s="17">
        <f t="shared" si="48"/>
        <v>2021</v>
      </c>
      <c r="Q113" s="17">
        <f t="shared" si="48"/>
        <v>2022</v>
      </c>
      <c r="R113" s="17">
        <f t="shared" si="48"/>
        <v>2023</v>
      </c>
      <c r="S113" s="17">
        <f t="shared" si="48"/>
        <v>2024</v>
      </c>
      <c r="T113" s="17">
        <f t="shared" si="48"/>
        <v>2025</v>
      </c>
      <c r="U113" s="17">
        <f t="shared" si="48"/>
        <v>2026</v>
      </c>
      <c r="V113" s="17">
        <f t="shared" si="48"/>
        <v>2027</v>
      </c>
      <c r="W113" s="17">
        <f t="shared" si="48"/>
        <v>2028</v>
      </c>
      <c r="X113" s="17">
        <f t="shared" si="48"/>
        <v>2029</v>
      </c>
      <c r="Y113" s="17">
        <f t="shared" si="48"/>
        <v>2030</v>
      </c>
      <c r="Z113" s="17">
        <f t="shared" si="48"/>
        <v>2031</v>
      </c>
      <c r="AA113" s="17">
        <f t="shared" si="48"/>
        <v>2032</v>
      </c>
      <c r="AB113" s="17">
        <f t="shared" si="48"/>
        <v>2033</v>
      </c>
      <c r="AC113" s="17">
        <f t="shared" si="48"/>
        <v>2034</v>
      </c>
      <c r="AD113" s="17">
        <f t="shared" si="48"/>
        <v>2035</v>
      </c>
      <c r="AE113" s="17">
        <f t="shared" si="48"/>
        <v>2036</v>
      </c>
      <c r="AF113" s="17">
        <f t="shared" si="48"/>
        <v>2037</v>
      </c>
      <c r="AG113" s="17">
        <f t="shared" si="48"/>
        <v>2038</v>
      </c>
      <c r="AH113" s="17">
        <f t="shared" si="48"/>
        <v>2039</v>
      </c>
      <c r="AI113" s="17">
        <f t="shared" si="48"/>
        <v>2040</v>
      </c>
      <c r="AJ113" s="17">
        <f t="shared" si="48"/>
        <v>2041</v>
      </c>
      <c r="AK113" s="17">
        <f t="shared" si="48"/>
        <v>2042</v>
      </c>
      <c r="AL113" s="17">
        <f t="shared" si="48"/>
        <v>2043</v>
      </c>
      <c r="AM113" s="17">
        <f t="shared" si="48"/>
        <v>2044</v>
      </c>
      <c r="AN113" s="17">
        <f t="shared" si="48"/>
        <v>2045</v>
      </c>
      <c r="AO113" s="17">
        <f t="shared" si="48"/>
        <v>2046</v>
      </c>
      <c r="AP113" s="17">
        <f t="shared" si="48"/>
        <v>2047</v>
      </c>
      <c r="AQ113" s="17">
        <f t="shared" si="48"/>
        <v>2048</v>
      </c>
      <c r="AR113" s="17">
        <f t="shared" si="48"/>
        <v>2049</v>
      </c>
      <c r="AS113" s="17">
        <f t="shared" si="48"/>
        <v>2050</v>
      </c>
      <c r="AT113" s="4"/>
      <c r="AU113" s="4"/>
      <c r="AV113" s="4"/>
      <c r="AW113" s="4"/>
      <c r="AX113" s="4"/>
      <c r="AY113" s="4"/>
      <c r="AZ113" s="4"/>
      <c r="BA113" s="4"/>
      <c r="BB113" s="4"/>
      <c r="BC113" s="4"/>
      <c r="BD113" s="4"/>
      <c r="BE113" s="4"/>
      <c r="BF113" s="4"/>
      <c r="BG113" s="4"/>
      <c r="BH113" s="4"/>
      <c r="BI113" s="4"/>
      <c r="BJ113" s="4"/>
    </row>
    <row r="114" spans="1:62" s="4" customFormat="1" ht="13.8" x14ac:dyDescent="0.3"/>
    <row r="115" spans="1:62" s="4" customFormat="1" ht="13.8" x14ac:dyDescent="0.3">
      <c r="C115" s="32" t="s">
        <v>53</v>
      </c>
    </row>
    <row r="116" spans="1:62" s="4" customFormat="1" ht="13.8" x14ac:dyDescent="0.3">
      <c r="C116" s="20" t="s">
        <v>9</v>
      </c>
      <c r="D116" s="4" t="s">
        <v>10</v>
      </c>
      <c r="F116" s="71" t="s">
        <v>45</v>
      </c>
      <c r="G116" s="71">
        <v>2030</v>
      </c>
      <c r="H116" s="71">
        <v>5</v>
      </c>
      <c r="M116" s="21">
        <v>0</v>
      </c>
      <c r="N116" s="21">
        <v>312.92262948634965</v>
      </c>
      <c r="O116" s="21">
        <v>331.15254388485562</v>
      </c>
      <c r="P116" s="21">
        <v>348.70971585248998</v>
      </c>
      <c r="Q116" s="21">
        <v>364.68063100340885</v>
      </c>
      <c r="R116" s="21">
        <v>380.43785773983547</v>
      </c>
      <c r="S116" s="21">
        <v>396.05030486269499</v>
      </c>
      <c r="T116" s="21">
        <v>411.54673357227358</v>
      </c>
      <c r="U116" s="21">
        <v>426.94065801397448</v>
      </c>
      <c r="V116" s="21">
        <v>442.24335687309446</v>
      </c>
      <c r="W116" s="21">
        <v>457.287391392926</v>
      </c>
      <c r="X116" s="21">
        <v>472.18663650090292</v>
      </c>
      <c r="Y116" s="21">
        <v>486.95174223643602</v>
      </c>
      <c r="Z116" s="23">
        <f>CHOOSE(MATCH($F116,{"CAGR","Linear","Flat"},0),Y116*(INDEX($J116:Y116,MATCH($G116,$J$9:Y$9,0))/INDEX($J116:Y116,MATCH($G116-$H116,$J$9:Y$9,0)))^(1/$H116),Y116+(INDEX($J116:Y116,MATCH($G116,$J$9:Y$9,0))-INDEX($J116:Y116,MATCH($G116-$H116,$J$9:Y$9,0)))/$H116,INDEX($J116:Y116,MATCH($G116,$J$9:Y$9,0)))</f>
        <v>502.03274396926849</v>
      </c>
      <c r="AA116" s="23">
        <f>CHOOSE(MATCH($F116,{"CAGR","Linear","Flat"},0),Z116*(INDEX($J116:Z116,MATCH($G116,$J$9:Z$9,0))/INDEX($J116:Z116,MATCH($G116-$H116,$J$9:Z$9,0)))^(1/$H116),Z116+(INDEX($J116:Z116,MATCH($G116,$J$9:Z$9,0))-INDEX($J116:Z116,MATCH($G116-$H116,$J$9:Z$9,0)))/$H116,INDEX($J116:Z116,MATCH($G116,$J$9:Z$9,0)))</f>
        <v>517.11374570210103</v>
      </c>
      <c r="AB116" s="23">
        <f>CHOOSE(MATCH($F116,{"CAGR","Linear","Flat"},0),AA116*(INDEX($J116:AA116,MATCH($G116,$J$9:AA$9,0))/INDEX($J116:AA116,MATCH($G116-$H116,$J$9:AA$9,0)))^(1/$H116),AA116+(INDEX($J116:AA116,MATCH($G116,$J$9:AA$9,0))-INDEX($J116:AA116,MATCH($G116-$H116,$J$9:AA$9,0)))/$H116,INDEX($J116:AA116,MATCH($G116,$J$9:AA$9,0)))</f>
        <v>532.19474743493356</v>
      </c>
      <c r="AC116" s="23">
        <f>CHOOSE(MATCH($F116,{"CAGR","Linear","Flat"},0),AB116*(INDEX($J116:AB116,MATCH($G116,$J$9:AB$9,0))/INDEX($J116:AB116,MATCH($G116-$H116,$J$9:AB$9,0)))^(1/$H116),AB116+(INDEX($J116:AB116,MATCH($G116,$J$9:AB$9,0))-INDEX($J116:AB116,MATCH($G116-$H116,$J$9:AB$9,0)))/$H116,INDEX($J116:AB116,MATCH($G116,$J$9:AB$9,0)))</f>
        <v>547.27574916776609</v>
      </c>
      <c r="AD116" s="23">
        <f>CHOOSE(MATCH($F116,{"CAGR","Linear","Flat"},0),AC116*(INDEX($J116:AC116,MATCH($G116,$J$9:AC$9,0))/INDEX($J116:AC116,MATCH($G116-$H116,$J$9:AC$9,0)))^(1/$H116),AC116+(INDEX($J116:AC116,MATCH($G116,$J$9:AC$9,0))-INDEX($J116:AC116,MATCH($G116-$H116,$J$9:AC$9,0)))/$H116,INDEX($J116:AC116,MATCH($G116,$J$9:AC$9,0)))</f>
        <v>562.35675090059863</v>
      </c>
      <c r="AE116" s="23">
        <f>CHOOSE(MATCH($F116,{"CAGR","Linear","Flat"},0),AD116*(INDEX($J116:AD116,MATCH($G116,$J$9:AD$9,0))/INDEX($J116:AD116,MATCH($G116-$H116,$J$9:AD$9,0)))^(1/$H116),AD116+(INDEX($J116:AD116,MATCH($G116,$J$9:AD$9,0))-INDEX($J116:AD116,MATCH($G116-$H116,$J$9:AD$9,0)))/$H116,INDEX($J116:AD116,MATCH($G116,$J$9:AD$9,0)))</f>
        <v>577.43775263343116</v>
      </c>
      <c r="AF116" s="23">
        <f>CHOOSE(MATCH($F116,{"CAGR","Linear","Flat"},0),AE116*(INDEX($J116:AE116,MATCH($G116,$J$9:AE$9,0))/INDEX($J116:AE116,MATCH($G116-$H116,$J$9:AE$9,0)))^(1/$H116),AE116+(INDEX($J116:AE116,MATCH($G116,$J$9:AE$9,0))-INDEX($J116:AE116,MATCH($G116-$H116,$J$9:AE$9,0)))/$H116,INDEX($J116:AE116,MATCH($G116,$J$9:AE$9,0)))</f>
        <v>592.51875436626369</v>
      </c>
      <c r="AG116" s="23">
        <f>CHOOSE(MATCH($F116,{"CAGR","Linear","Flat"},0),AF116*(INDEX($J116:AF116,MATCH($G116,$J$9:AF$9,0))/INDEX($J116:AF116,MATCH($G116-$H116,$J$9:AF$9,0)))^(1/$H116),AF116+(INDEX($J116:AF116,MATCH($G116,$J$9:AF$9,0))-INDEX($J116:AF116,MATCH($G116-$H116,$J$9:AF$9,0)))/$H116,INDEX($J116:AF116,MATCH($G116,$J$9:AF$9,0)))</f>
        <v>607.59975609909623</v>
      </c>
      <c r="AH116" s="23">
        <f>CHOOSE(MATCH($F116,{"CAGR","Linear","Flat"},0),AG116*(INDEX($J116:AG116,MATCH($G116,$J$9:AG$9,0))/INDEX($J116:AG116,MATCH($G116-$H116,$J$9:AG$9,0)))^(1/$H116),AG116+(INDEX($J116:AG116,MATCH($G116,$J$9:AG$9,0))-INDEX($J116:AG116,MATCH($G116-$H116,$J$9:AG$9,0)))/$H116,INDEX($J116:AG116,MATCH($G116,$J$9:AG$9,0)))</f>
        <v>622.68075783192876</v>
      </c>
      <c r="AI116" s="23">
        <f>CHOOSE(MATCH($F116,{"CAGR","Linear","Flat"},0),AH116*(INDEX($J116:AH116,MATCH($G116,$J$9:AH$9,0))/INDEX($J116:AH116,MATCH($G116-$H116,$J$9:AH$9,0)))^(1/$H116),AH116+(INDEX($J116:AH116,MATCH($G116,$J$9:AH$9,0))-INDEX($J116:AH116,MATCH($G116-$H116,$J$9:AH$9,0)))/$H116,INDEX($J116:AH116,MATCH($G116,$J$9:AH$9,0)))</f>
        <v>637.76175956476129</v>
      </c>
      <c r="AJ116" s="23">
        <f>CHOOSE(MATCH($F116,{"CAGR","Linear","Flat"},0),AI116*(INDEX($J116:AI116,MATCH($G116,$J$9:AI$9,0))/INDEX($J116:AI116,MATCH($G116-$H116,$J$9:AI$9,0)))^(1/$H116),AI116+(INDEX($J116:AI116,MATCH($G116,$J$9:AI$9,0))-INDEX($J116:AI116,MATCH($G116-$H116,$J$9:AI$9,0)))/$H116,INDEX($J116:AI116,MATCH($G116,$J$9:AI$9,0)))</f>
        <v>652.84276129759382</v>
      </c>
      <c r="AK116" s="23">
        <f>CHOOSE(MATCH($F116,{"CAGR","Linear","Flat"},0),AJ116*(INDEX($J116:AJ116,MATCH($G116,$J$9:AJ$9,0))/INDEX($J116:AJ116,MATCH($G116-$H116,$J$9:AJ$9,0)))^(1/$H116),AJ116+(INDEX($J116:AJ116,MATCH($G116,$J$9:AJ$9,0))-INDEX($J116:AJ116,MATCH($G116-$H116,$J$9:AJ$9,0)))/$H116,INDEX($J116:AJ116,MATCH($G116,$J$9:AJ$9,0)))</f>
        <v>667.92376303042636</v>
      </c>
      <c r="AL116" s="23">
        <f>CHOOSE(MATCH($F116,{"CAGR","Linear","Flat"},0),AK116*(INDEX($J116:AK116,MATCH($G116,$J$9:AK$9,0))/INDEX($J116:AK116,MATCH($G116-$H116,$J$9:AK$9,0)))^(1/$H116),AK116+(INDEX($J116:AK116,MATCH($G116,$J$9:AK$9,0))-INDEX($J116:AK116,MATCH($G116-$H116,$J$9:AK$9,0)))/$H116,INDEX($J116:AK116,MATCH($G116,$J$9:AK$9,0)))</f>
        <v>683.00476476325889</v>
      </c>
      <c r="AM116" s="23">
        <f>CHOOSE(MATCH($F116,{"CAGR","Linear","Flat"},0),AL116*(INDEX($J116:AL116,MATCH($G116,$J$9:AL$9,0))/INDEX($J116:AL116,MATCH($G116-$H116,$J$9:AL$9,0)))^(1/$H116),AL116+(INDEX($J116:AL116,MATCH($G116,$J$9:AL$9,0))-INDEX($J116:AL116,MATCH($G116-$H116,$J$9:AL$9,0)))/$H116,INDEX($J116:AL116,MATCH($G116,$J$9:AL$9,0)))</f>
        <v>698.08576649609142</v>
      </c>
      <c r="AN116" s="23">
        <f>CHOOSE(MATCH($F116,{"CAGR","Linear","Flat"},0),AM116*(INDEX($J116:AM116,MATCH($G116,$J$9:AM$9,0))/INDEX($J116:AM116,MATCH($G116-$H116,$J$9:AM$9,0)))^(1/$H116),AM116+(INDEX($J116:AM116,MATCH($G116,$J$9:AM$9,0))-INDEX($J116:AM116,MATCH($G116-$H116,$J$9:AM$9,0)))/$H116,INDEX($J116:AM116,MATCH($G116,$J$9:AM$9,0)))</f>
        <v>713.16676822892396</v>
      </c>
      <c r="AO116" s="23">
        <f>CHOOSE(MATCH($F116,{"CAGR","Linear","Flat"},0),AN116*(INDEX($J116:AN116,MATCH($G116,$J$9:AN$9,0))/INDEX($J116:AN116,MATCH($G116-$H116,$J$9:AN$9,0)))^(1/$H116),AN116+(INDEX($J116:AN116,MATCH($G116,$J$9:AN$9,0))-INDEX($J116:AN116,MATCH($G116-$H116,$J$9:AN$9,0)))/$H116,INDEX($J116:AN116,MATCH($G116,$J$9:AN$9,0)))</f>
        <v>728.24776996175649</v>
      </c>
      <c r="AP116" s="23">
        <f>CHOOSE(MATCH($F116,{"CAGR","Linear","Flat"},0),AO116*(INDEX($J116:AO116,MATCH($G116,$J$9:AO$9,0))/INDEX($J116:AO116,MATCH($G116-$H116,$J$9:AO$9,0)))^(1/$H116),AO116+(INDEX($J116:AO116,MATCH($G116,$J$9:AO$9,0))-INDEX($J116:AO116,MATCH($G116-$H116,$J$9:AO$9,0)))/$H116,INDEX($J116:AO116,MATCH($G116,$J$9:AO$9,0)))</f>
        <v>743.32877169458902</v>
      </c>
      <c r="AQ116" s="23">
        <f>CHOOSE(MATCH($F116,{"CAGR","Linear","Flat"},0),AP116*(INDEX($J116:AP116,MATCH($G116,$J$9:AP$9,0))/INDEX($J116:AP116,MATCH($G116-$H116,$J$9:AP$9,0)))^(1/$H116),AP116+(INDEX($J116:AP116,MATCH($G116,$J$9:AP$9,0))-INDEX($J116:AP116,MATCH($G116-$H116,$J$9:AP$9,0)))/$H116,INDEX($J116:AP116,MATCH($G116,$J$9:AP$9,0)))</f>
        <v>758.40977342742156</v>
      </c>
      <c r="AR116" s="23">
        <f>CHOOSE(MATCH($F116,{"CAGR","Linear","Flat"},0),AQ116*(INDEX($J116:AQ116,MATCH($G116,$J$9:AQ$9,0))/INDEX($J116:AQ116,MATCH($G116-$H116,$J$9:AQ$9,0)))^(1/$H116),AQ116+(INDEX($J116:AQ116,MATCH($G116,$J$9:AQ$9,0))-INDEX($J116:AQ116,MATCH($G116-$H116,$J$9:AQ$9,0)))/$H116,INDEX($J116:AQ116,MATCH($G116,$J$9:AQ$9,0)))</f>
        <v>773.49077516025409</v>
      </c>
      <c r="AS116" s="23">
        <f>CHOOSE(MATCH($F116,{"CAGR","Linear","Flat"},0),AR116*(INDEX($J116:AR116,MATCH($G116,$J$9:AR$9,0))/INDEX($J116:AR116,MATCH($G116-$H116,$J$9:AR$9,0)))^(1/$H116),AR116+(INDEX($J116:AR116,MATCH($G116,$J$9:AR$9,0))-INDEX($J116:AR116,MATCH($G116-$H116,$J$9:AR$9,0)))/$H116,INDEX($J116:AR116,MATCH($G116,$J$9:AR$9,0)))</f>
        <v>788.57177689308662</v>
      </c>
    </row>
    <row r="117" spans="1:62" s="4" customFormat="1" ht="13.8" x14ac:dyDescent="0.3">
      <c r="C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row>
    <row r="118" spans="1:62" s="4" customFormat="1" ht="13.8" x14ac:dyDescent="0.3">
      <c r="C118" s="32" t="s">
        <v>54</v>
      </c>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row>
    <row r="119" spans="1:62" s="4" customFormat="1" ht="13.8" x14ac:dyDescent="0.3">
      <c r="C119" s="20" t="s">
        <v>9</v>
      </c>
      <c r="D119" s="4" t="s">
        <v>10</v>
      </c>
      <c r="F119" s="71" t="s">
        <v>45</v>
      </c>
      <c r="G119" s="71">
        <v>2030</v>
      </c>
      <c r="H119" s="71">
        <v>5</v>
      </c>
      <c r="M119" s="21">
        <v>0</v>
      </c>
      <c r="N119" s="21">
        <v>-25.826147305392652</v>
      </c>
      <c r="O119" s="21">
        <v>-34.244142657726044</v>
      </c>
      <c r="P119" s="21">
        <v>-43.161030350917727</v>
      </c>
      <c r="Q119" s="21">
        <v>-52.39926834612293</v>
      </c>
      <c r="R119" s="21">
        <v>-61.897812129059979</v>
      </c>
      <c r="S119" s="21">
        <v>-71.598184884121792</v>
      </c>
      <c r="T119" s="21">
        <v>-81.450604852680598</v>
      </c>
      <c r="U119" s="21">
        <v>-91.415718388970106</v>
      </c>
      <c r="V119" s="21">
        <v>-101.46640946749316</v>
      </c>
      <c r="W119" s="21">
        <v>-111.58302233621167</v>
      </c>
      <c r="X119" s="21">
        <v>-121.74810594401447</v>
      </c>
      <c r="Y119" s="21">
        <v>-131.94358574257285</v>
      </c>
      <c r="Z119" s="23">
        <f>CHOOSE(MATCH($F119,{"CAGR","Linear","Flat"},0),Y119*(INDEX($J119:Y119,MATCH($G119,$J$9:Y$9,0))/INDEX($J119:Y119,MATCH($G119-$H119,$J$9:Y$9,0)))^(1/$H119),Y119+(INDEX($J119:Y119,MATCH($G119,$J$9:Y$9,0))-INDEX($J119:Y119,MATCH($G119-$H119,$J$9:Y$9,0)))/$H119,INDEX($J119:Y119,MATCH($G119,$J$9:Y$9,0)))</f>
        <v>-142.04218192055129</v>
      </c>
      <c r="AA119" s="23">
        <f>CHOOSE(MATCH($F119,{"CAGR","Linear","Flat"},0),Z119*(INDEX($J119:Z119,MATCH($G119,$J$9:Z$9,0))/INDEX($J119:Z119,MATCH($G119-$H119,$J$9:Z$9,0)))^(1/$H119),Z119+(INDEX($J119:Z119,MATCH($G119,$J$9:Z$9,0))-INDEX($J119:Z119,MATCH($G119-$H119,$J$9:Z$9,0)))/$H119,INDEX($J119:Z119,MATCH($G119,$J$9:Z$9,0)))</f>
        <v>-152.14077809852972</v>
      </c>
      <c r="AB119" s="23">
        <f>CHOOSE(MATCH($F119,{"CAGR","Linear","Flat"},0),AA119*(INDEX($J119:AA119,MATCH($G119,$J$9:AA$9,0))/INDEX($J119:AA119,MATCH($G119-$H119,$J$9:AA$9,0)))^(1/$H119),AA119+(INDEX($J119:AA119,MATCH($G119,$J$9:AA$9,0))-INDEX($J119:AA119,MATCH($G119-$H119,$J$9:AA$9,0)))/$H119,INDEX($J119:AA119,MATCH($G119,$J$9:AA$9,0)))</f>
        <v>-162.23937427650816</v>
      </c>
      <c r="AC119" s="23">
        <f>CHOOSE(MATCH($F119,{"CAGR","Linear","Flat"},0),AB119*(INDEX($J119:AB119,MATCH($G119,$J$9:AB$9,0))/INDEX($J119:AB119,MATCH($G119-$H119,$J$9:AB$9,0)))^(1/$H119),AB119+(INDEX($J119:AB119,MATCH($G119,$J$9:AB$9,0))-INDEX($J119:AB119,MATCH($G119-$H119,$J$9:AB$9,0)))/$H119,INDEX($J119:AB119,MATCH($G119,$J$9:AB$9,0)))</f>
        <v>-172.33797045448659</v>
      </c>
      <c r="AD119" s="23">
        <f>CHOOSE(MATCH($F119,{"CAGR","Linear","Flat"},0),AC119*(INDEX($J119:AC119,MATCH($G119,$J$9:AC$9,0))/INDEX($J119:AC119,MATCH($G119-$H119,$J$9:AC$9,0)))^(1/$H119),AC119+(INDEX($J119:AC119,MATCH($G119,$J$9:AC$9,0))-INDEX($J119:AC119,MATCH($G119-$H119,$J$9:AC$9,0)))/$H119,INDEX($J119:AC119,MATCH($G119,$J$9:AC$9,0)))</f>
        <v>-182.43656663246503</v>
      </c>
      <c r="AE119" s="23">
        <f>CHOOSE(MATCH($F119,{"CAGR","Linear","Flat"},0),AD119*(INDEX($J119:AD119,MATCH($G119,$J$9:AD$9,0))/INDEX($J119:AD119,MATCH($G119-$H119,$J$9:AD$9,0)))^(1/$H119),AD119+(INDEX($J119:AD119,MATCH($G119,$J$9:AD$9,0))-INDEX($J119:AD119,MATCH($G119-$H119,$J$9:AD$9,0)))/$H119,INDEX($J119:AD119,MATCH($G119,$J$9:AD$9,0)))</f>
        <v>-192.53516281044347</v>
      </c>
      <c r="AF119" s="23">
        <f>CHOOSE(MATCH($F119,{"CAGR","Linear","Flat"},0),AE119*(INDEX($J119:AE119,MATCH($G119,$J$9:AE$9,0))/INDEX($J119:AE119,MATCH($G119-$H119,$J$9:AE$9,0)))^(1/$H119),AE119+(INDEX($J119:AE119,MATCH($G119,$J$9:AE$9,0))-INDEX($J119:AE119,MATCH($G119-$H119,$J$9:AE$9,0)))/$H119,INDEX($J119:AE119,MATCH($G119,$J$9:AE$9,0)))</f>
        <v>-202.6337589884219</v>
      </c>
      <c r="AG119" s="23">
        <f>CHOOSE(MATCH($F119,{"CAGR","Linear","Flat"},0),AF119*(INDEX($J119:AF119,MATCH($G119,$J$9:AF$9,0))/INDEX($J119:AF119,MATCH($G119-$H119,$J$9:AF$9,0)))^(1/$H119),AF119+(INDEX($J119:AF119,MATCH($G119,$J$9:AF$9,0))-INDEX($J119:AF119,MATCH($G119-$H119,$J$9:AF$9,0)))/$H119,INDEX($J119:AF119,MATCH($G119,$J$9:AF$9,0)))</f>
        <v>-212.73235516640034</v>
      </c>
      <c r="AH119" s="23">
        <f>CHOOSE(MATCH($F119,{"CAGR","Linear","Flat"},0),AG119*(INDEX($J119:AG119,MATCH($G119,$J$9:AG$9,0))/INDEX($J119:AG119,MATCH($G119-$H119,$J$9:AG$9,0)))^(1/$H119),AG119+(INDEX($J119:AG119,MATCH($G119,$J$9:AG$9,0))-INDEX($J119:AG119,MATCH($G119-$H119,$J$9:AG$9,0)))/$H119,INDEX($J119:AG119,MATCH($G119,$J$9:AG$9,0)))</f>
        <v>-222.83095134437878</v>
      </c>
      <c r="AI119" s="23">
        <f>CHOOSE(MATCH($F119,{"CAGR","Linear","Flat"},0),AH119*(INDEX($J119:AH119,MATCH($G119,$J$9:AH$9,0))/INDEX($J119:AH119,MATCH($G119-$H119,$J$9:AH$9,0)))^(1/$H119),AH119+(INDEX($J119:AH119,MATCH($G119,$J$9:AH$9,0))-INDEX($J119:AH119,MATCH($G119-$H119,$J$9:AH$9,0)))/$H119,INDEX($J119:AH119,MATCH($G119,$J$9:AH$9,0)))</f>
        <v>-232.92954752235721</v>
      </c>
      <c r="AJ119" s="23">
        <f>CHOOSE(MATCH($F119,{"CAGR","Linear","Flat"},0),AI119*(INDEX($J119:AI119,MATCH($G119,$J$9:AI$9,0))/INDEX($J119:AI119,MATCH($G119-$H119,$J$9:AI$9,0)))^(1/$H119),AI119+(INDEX($J119:AI119,MATCH($G119,$J$9:AI$9,0))-INDEX($J119:AI119,MATCH($G119-$H119,$J$9:AI$9,0)))/$H119,INDEX($J119:AI119,MATCH($G119,$J$9:AI$9,0)))</f>
        <v>-243.02814370033565</v>
      </c>
      <c r="AK119" s="23">
        <f>CHOOSE(MATCH($F119,{"CAGR","Linear","Flat"},0),AJ119*(INDEX($J119:AJ119,MATCH($G119,$J$9:AJ$9,0))/INDEX($J119:AJ119,MATCH($G119-$H119,$J$9:AJ$9,0)))^(1/$H119),AJ119+(INDEX($J119:AJ119,MATCH($G119,$J$9:AJ$9,0))-INDEX($J119:AJ119,MATCH($G119-$H119,$J$9:AJ$9,0)))/$H119,INDEX($J119:AJ119,MATCH($G119,$J$9:AJ$9,0)))</f>
        <v>-253.12673987831408</v>
      </c>
      <c r="AL119" s="23">
        <f>CHOOSE(MATCH($F119,{"CAGR","Linear","Flat"},0),AK119*(INDEX($J119:AK119,MATCH($G119,$J$9:AK$9,0))/INDEX($J119:AK119,MATCH($G119-$H119,$J$9:AK$9,0)))^(1/$H119),AK119+(INDEX($J119:AK119,MATCH($G119,$J$9:AK$9,0))-INDEX($J119:AK119,MATCH($G119-$H119,$J$9:AK$9,0)))/$H119,INDEX($J119:AK119,MATCH($G119,$J$9:AK$9,0)))</f>
        <v>-263.22533605629252</v>
      </c>
      <c r="AM119" s="23">
        <f>CHOOSE(MATCH($F119,{"CAGR","Linear","Flat"},0),AL119*(INDEX($J119:AL119,MATCH($G119,$J$9:AL$9,0))/INDEX($J119:AL119,MATCH($G119-$H119,$J$9:AL$9,0)))^(1/$H119),AL119+(INDEX($J119:AL119,MATCH($G119,$J$9:AL$9,0))-INDEX($J119:AL119,MATCH($G119-$H119,$J$9:AL$9,0)))/$H119,INDEX($J119:AL119,MATCH($G119,$J$9:AL$9,0)))</f>
        <v>-273.32393223427096</v>
      </c>
      <c r="AN119" s="23">
        <f>CHOOSE(MATCH($F119,{"CAGR","Linear","Flat"},0),AM119*(INDEX($J119:AM119,MATCH($G119,$J$9:AM$9,0))/INDEX($J119:AM119,MATCH($G119-$H119,$J$9:AM$9,0)))^(1/$H119),AM119+(INDEX($J119:AM119,MATCH($G119,$J$9:AM$9,0))-INDEX($J119:AM119,MATCH($G119-$H119,$J$9:AM$9,0)))/$H119,INDEX($J119:AM119,MATCH($G119,$J$9:AM$9,0)))</f>
        <v>-283.42252841224939</v>
      </c>
      <c r="AO119" s="23">
        <f>CHOOSE(MATCH($F119,{"CAGR","Linear","Flat"},0),AN119*(INDEX($J119:AN119,MATCH($G119,$J$9:AN$9,0))/INDEX($J119:AN119,MATCH($G119-$H119,$J$9:AN$9,0)))^(1/$H119),AN119+(INDEX($J119:AN119,MATCH($G119,$J$9:AN$9,0))-INDEX($J119:AN119,MATCH($G119-$H119,$J$9:AN$9,0)))/$H119,INDEX($J119:AN119,MATCH($G119,$J$9:AN$9,0)))</f>
        <v>-293.52112459022783</v>
      </c>
      <c r="AP119" s="23">
        <f>CHOOSE(MATCH($F119,{"CAGR","Linear","Flat"},0),AO119*(INDEX($J119:AO119,MATCH($G119,$J$9:AO$9,0))/INDEX($J119:AO119,MATCH($G119-$H119,$J$9:AO$9,0)))^(1/$H119),AO119+(INDEX($J119:AO119,MATCH($G119,$J$9:AO$9,0))-INDEX($J119:AO119,MATCH($G119-$H119,$J$9:AO$9,0)))/$H119,INDEX($J119:AO119,MATCH($G119,$J$9:AO$9,0)))</f>
        <v>-303.61972076820626</v>
      </c>
      <c r="AQ119" s="23">
        <f>CHOOSE(MATCH($F119,{"CAGR","Linear","Flat"},0),AP119*(INDEX($J119:AP119,MATCH($G119,$J$9:AP$9,0))/INDEX($J119:AP119,MATCH($G119-$H119,$J$9:AP$9,0)))^(1/$H119),AP119+(INDEX($J119:AP119,MATCH($G119,$J$9:AP$9,0))-INDEX($J119:AP119,MATCH($G119-$H119,$J$9:AP$9,0)))/$H119,INDEX($J119:AP119,MATCH($G119,$J$9:AP$9,0)))</f>
        <v>-313.7183169461847</v>
      </c>
      <c r="AR119" s="23">
        <f>CHOOSE(MATCH($F119,{"CAGR","Linear","Flat"},0),AQ119*(INDEX($J119:AQ119,MATCH($G119,$J$9:AQ$9,0))/INDEX($J119:AQ119,MATCH($G119-$H119,$J$9:AQ$9,0)))^(1/$H119),AQ119+(INDEX($J119:AQ119,MATCH($G119,$J$9:AQ$9,0))-INDEX($J119:AQ119,MATCH($G119-$H119,$J$9:AQ$9,0)))/$H119,INDEX($J119:AQ119,MATCH($G119,$J$9:AQ$9,0)))</f>
        <v>-323.81691312416314</v>
      </c>
      <c r="AS119" s="23">
        <f>CHOOSE(MATCH($F119,{"CAGR","Linear","Flat"},0),AR119*(INDEX($J119:AR119,MATCH($G119,$J$9:AR$9,0))/INDEX($J119:AR119,MATCH($G119-$H119,$J$9:AR$9,0)))^(1/$H119),AR119+(INDEX($J119:AR119,MATCH($G119,$J$9:AR$9,0))-INDEX($J119:AR119,MATCH($G119-$H119,$J$9:AR$9,0)))/$H119,INDEX($J119:AR119,MATCH($G119,$J$9:AR$9,0)))</f>
        <v>-333.91550930214157</v>
      </c>
    </row>
    <row r="120" spans="1:62" s="4" customFormat="1" ht="13.8" x14ac:dyDescent="0.3">
      <c r="C120" s="19"/>
    </row>
    <row r="121" spans="1:62" s="4" customFormat="1" ht="13.8" x14ac:dyDescent="0.3">
      <c r="C121" s="37" t="s">
        <v>55</v>
      </c>
    </row>
    <row r="122" spans="1:62" s="25" customFormat="1" x14ac:dyDescent="0.3">
      <c r="A122" s="19"/>
      <c r="B122" s="39"/>
      <c r="C122" s="20" t="s">
        <v>9</v>
      </c>
      <c r="D122" s="19" t="s">
        <v>10</v>
      </c>
      <c r="E122" s="19"/>
      <c r="F122" s="68" t="s">
        <v>45</v>
      </c>
      <c r="G122" s="68">
        <v>2030</v>
      </c>
      <c r="H122" s="68">
        <v>5</v>
      </c>
      <c r="I122" s="19"/>
      <c r="J122" s="4"/>
      <c r="K122" s="28"/>
      <c r="L122" s="28"/>
      <c r="M122" s="38">
        <f>SUMIFS(M$115:M$119,$C$115:$C$119,$C122)</f>
        <v>0</v>
      </c>
      <c r="N122" s="38">
        <f t="shared" ref="N122:AS122" si="49">SUMIFS(N$115:N$119,$C$115:$C$119,$C122)</f>
        <v>287.09648218095697</v>
      </c>
      <c r="O122" s="38">
        <f t="shared" si="49"/>
        <v>296.90840122712956</v>
      </c>
      <c r="P122" s="38">
        <f t="shared" si="49"/>
        <v>305.54868550157227</v>
      </c>
      <c r="Q122" s="38">
        <f t="shared" si="49"/>
        <v>312.28136265728591</v>
      </c>
      <c r="R122" s="38">
        <f t="shared" si="49"/>
        <v>318.54004561077551</v>
      </c>
      <c r="S122" s="38">
        <f t="shared" si="49"/>
        <v>324.45211997857319</v>
      </c>
      <c r="T122" s="38">
        <f t="shared" si="49"/>
        <v>330.09612871959297</v>
      </c>
      <c r="U122" s="38">
        <f>SUMIFS(U$115:U$119,$C$115:$C$119,$C122)</f>
        <v>335.52493962500438</v>
      </c>
      <c r="V122" s="38">
        <f t="shared" si="49"/>
        <v>340.77694740560128</v>
      </c>
      <c r="W122" s="38">
        <f t="shared" si="49"/>
        <v>345.70436905671431</v>
      </c>
      <c r="X122" s="38">
        <f t="shared" si="49"/>
        <v>350.43853055688845</v>
      </c>
      <c r="Y122" s="38">
        <f t="shared" si="49"/>
        <v>355.00815649386317</v>
      </c>
      <c r="Z122" s="38">
        <f t="shared" si="49"/>
        <v>359.99056204871721</v>
      </c>
      <c r="AA122" s="38">
        <f t="shared" si="49"/>
        <v>364.97296760357131</v>
      </c>
      <c r="AB122" s="38">
        <f t="shared" si="49"/>
        <v>369.9553731584254</v>
      </c>
      <c r="AC122" s="38">
        <f t="shared" si="49"/>
        <v>374.9377787132795</v>
      </c>
      <c r="AD122" s="38">
        <f t="shared" si="49"/>
        <v>379.9201842681336</v>
      </c>
      <c r="AE122" s="38">
        <f t="shared" si="49"/>
        <v>384.90258982298769</v>
      </c>
      <c r="AF122" s="38">
        <f t="shared" si="49"/>
        <v>389.88499537784179</v>
      </c>
      <c r="AG122" s="38">
        <f t="shared" si="49"/>
        <v>394.86740093269589</v>
      </c>
      <c r="AH122" s="38">
        <f t="shared" si="49"/>
        <v>399.84980648754998</v>
      </c>
      <c r="AI122" s="38">
        <f t="shared" si="49"/>
        <v>404.83221204240408</v>
      </c>
      <c r="AJ122" s="38">
        <f t="shared" si="49"/>
        <v>409.81461759725818</v>
      </c>
      <c r="AK122" s="38">
        <f t="shared" si="49"/>
        <v>414.79702315211227</v>
      </c>
      <c r="AL122" s="38">
        <f t="shared" si="49"/>
        <v>419.77942870696637</v>
      </c>
      <c r="AM122" s="38">
        <f t="shared" si="49"/>
        <v>424.76183426182047</v>
      </c>
      <c r="AN122" s="38">
        <f t="shared" si="49"/>
        <v>429.74423981667456</v>
      </c>
      <c r="AO122" s="38">
        <f t="shared" si="49"/>
        <v>434.72664537152866</v>
      </c>
      <c r="AP122" s="38">
        <f t="shared" si="49"/>
        <v>439.70905092638276</v>
      </c>
      <c r="AQ122" s="38">
        <f t="shared" si="49"/>
        <v>444.69145648123686</v>
      </c>
      <c r="AR122" s="38">
        <f t="shared" si="49"/>
        <v>449.67386203609095</v>
      </c>
      <c r="AS122" s="38">
        <f t="shared" si="49"/>
        <v>454.65626759094505</v>
      </c>
      <c r="AT122" s="19"/>
      <c r="AU122" s="19"/>
      <c r="AV122" s="19"/>
      <c r="AW122" s="19"/>
      <c r="AX122" s="19"/>
      <c r="AY122" s="19"/>
      <c r="AZ122" s="19"/>
      <c r="BA122" s="19"/>
      <c r="BB122" s="19"/>
      <c r="BC122" s="19"/>
      <c r="BD122" s="19"/>
      <c r="BE122" s="19"/>
      <c r="BF122" s="19"/>
      <c r="BG122" s="19"/>
      <c r="BH122" s="19"/>
      <c r="BI122" s="19"/>
      <c r="BJ122" s="19"/>
    </row>
    <row r="123" spans="1:62" s="25" customFormat="1" x14ac:dyDescent="0.3">
      <c r="A123" s="19"/>
      <c r="B123" s="39"/>
      <c r="C123" s="55" t="s">
        <v>39</v>
      </c>
      <c r="D123" s="19"/>
      <c r="E123" s="19"/>
      <c r="F123" s="68"/>
      <c r="G123" s="68"/>
      <c r="H123" s="68"/>
      <c r="I123" s="19"/>
      <c r="J123" s="4"/>
      <c r="K123" s="28"/>
      <c r="L123" s="28"/>
      <c r="M123" s="70">
        <v>0</v>
      </c>
      <c r="N123" s="70">
        <v>287.09648218095697</v>
      </c>
      <c r="O123" s="70">
        <v>287.09648218095697</v>
      </c>
      <c r="P123" s="70">
        <v>287.09648218095697</v>
      </c>
      <c r="Q123" s="70">
        <v>287.09648218095697</v>
      </c>
      <c r="R123" s="70">
        <v>287.09648218095697</v>
      </c>
      <c r="S123" s="70">
        <v>287.09648218095697</v>
      </c>
      <c r="T123" s="70">
        <v>287.09648218095697</v>
      </c>
      <c r="U123" s="70">
        <v>287.09648218095697</v>
      </c>
      <c r="V123" s="70">
        <v>287.09648218095697</v>
      </c>
      <c r="W123" s="70">
        <v>287.09648218095697</v>
      </c>
      <c r="X123" s="70">
        <v>287.09648218095697</v>
      </c>
      <c r="Y123" s="70">
        <v>287.09648218095697</v>
      </c>
      <c r="Z123" s="70">
        <v>287.09648218095697</v>
      </c>
      <c r="AA123" s="70">
        <v>287.09648218095697</v>
      </c>
      <c r="AB123" s="70">
        <v>287.09648218095697</v>
      </c>
      <c r="AC123" s="70">
        <v>287.09648218095697</v>
      </c>
      <c r="AD123" s="70">
        <v>287.09648218095697</v>
      </c>
      <c r="AE123" s="70">
        <v>287.09648218095697</v>
      </c>
      <c r="AF123" s="70">
        <v>287.09648218095697</v>
      </c>
      <c r="AG123" s="70">
        <v>287.09648218095697</v>
      </c>
      <c r="AH123" s="70">
        <v>287.09648218095697</v>
      </c>
      <c r="AI123" s="70">
        <v>287.09648218095697</v>
      </c>
      <c r="AJ123" s="70">
        <v>287.09648218095697</v>
      </c>
      <c r="AK123" s="70">
        <v>287.09648218095697</v>
      </c>
      <c r="AL123" s="70">
        <v>287.09648218095697</v>
      </c>
      <c r="AM123" s="70">
        <v>287.09648218095697</v>
      </c>
      <c r="AN123" s="70">
        <v>287.09648218095697</v>
      </c>
      <c r="AO123" s="70">
        <v>287.09648218095697</v>
      </c>
      <c r="AP123" s="70">
        <v>287.09648218095697</v>
      </c>
      <c r="AQ123" s="70">
        <v>287.09648218095697</v>
      </c>
      <c r="AR123" s="70">
        <v>287.09648218095697</v>
      </c>
      <c r="AS123" s="70">
        <v>287.09648218095697</v>
      </c>
      <c r="AT123" s="19"/>
      <c r="AU123" s="19"/>
      <c r="AV123" s="19"/>
      <c r="AW123" s="19"/>
      <c r="AX123" s="19"/>
      <c r="AY123" s="19"/>
      <c r="AZ123" s="19"/>
      <c r="BA123" s="19"/>
      <c r="BB123" s="19"/>
      <c r="BC123" s="19"/>
      <c r="BD123" s="19"/>
      <c r="BE123" s="19"/>
      <c r="BF123" s="19"/>
      <c r="BG123" s="19"/>
      <c r="BH123" s="19"/>
      <c r="BI123" s="19"/>
      <c r="BJ123" s="19"/>
    </row>
    <row r="124" spans="1:62" x14ac:dyDescent="0.3">
      <c r="A124" s="4"/>
      <c r="B124" s="4"/>
      <c r="C124" s="3" t="s">
        <v>40</v>
      </c>
      <c r="D124" s="4"/>
      <c r="E124" s="4"/>
      <c r="F124" s="4"/>
      <c r="G124" s="4"/>
      <c r="H124" s="4"/>
      <c r="I124" s="4"/>
      <c r="J124" s="31"/>
      <c r="K124" s="31"/>
      <c r="L124" s="31"/>
      <c r="M124" s="72">
        <v>0</v>
      </c>
      <c r="N124" s="72">
        <v>287.09648218095697</v>
      </c>
      <c r="O124" s="72">
        <v>287.09648218095697</v>
      </c>
      <c r="P124" s="72">
        <v>287.09648218095697</v>
      </c>
      <c r="Q124" s="72">
        <v>287.09648218095697</v>
      </c>
      <c r="R124" s="72">
        <v>287.09648218095697</v>
      </c>
      <c r="S124" s="72">
        <v>287.09648218095697</v>
      </c>
      <c r="T124" s="72">
        <v>287.09648218095697</v>
      </c>
      <c r="U124" s="72">
        <v>287.09648218095697</v>
      </c>
      <c r="V124" s="72">
        <v>287.09648218095697</v>
      </c>
      <c r="W124" s="72">
        <v>287.09648218095697</v>
      </c>
      <c r="X124" s="72">
        <v>287.09648218095697</v>
      </c>
      <c r="Y124" s="72">
        <v>287.09648218095697</v>
      </c>
      <c r="Z124" s="72">
        <v>287.09648218095697</v>
      </c>
      <c r="AA124" s="72">
        <v>287.09648218095697</v>
      </c>
      <c r="AB124" s="72">
        <v>287.09648218095697</v>
      </c>
      <c r="AC124" s="72">
        <v>287.09648218095697</v>
      </c>
      <c r="AD124" s="72">
        <v>287.09648218095697</v>
      </c>
      <c r="AE124" s="72">
        <v>287.09648218095697</v>
      </c>
      <c r="AF124" s="72">
        <v>287.09648218095697</v>
      </c>
      <c r="AG124" s="72">
        <v>287.09648218095697</v>
      </c>
      <c r="AH124" s="72">
        <v>287.09648218095697</v>
      </c>
      <c r="AI124" s="72">
        <v>287.09648218095697</v>
      </c>
      <c r="AJ124" s="72">
        <v>287.09648218095697</v>
      </c>
      <c r="AK124" s="72">
        <v>287.09648218095697</v>
      </c>
      <c r="AL124" s="72">
        <v>287.09648218095697</v>
      </c>
      <c r="AM124" s="72">
        <v>287.09648218095697</v>
      </c>
      <c r="AN124" s="72">
        <v>287.09648218095697</v>
      </c>
      <c r="AO124" s="72">
        <v>287.09648218095697</v>
      </c>
      <c r="AP124" s="72">
        <v>287.09648218095697</v>
      </c>
      <c r="AQ124" s="72">
        <v>287.09648218095697</v>
      </c>
      <c r="AR124" s="72">
        <v>287.09648218095697</v>
      </c>
      <c r="AS124" s="72">
        <v>287.09648218095697</v>
      </c>
      <c r="AT124" s="4"/>
      <c r="AU124" s="4"/>
      <c r="AV124" s="4"/>
      <c r="AW124" s="4"/>
      <c r="AX124" s="4"/>
      <c r="AY124" s="4"/>
      <c r="AZ124" s="4"/>
      <c r="BA124" s="4"/>
      <c r="BB124" s="4"/>
      <c r="BC124" s="4"/>
      <c r="BD124" s="4"/>
      <c r="BE124" s="4"/>
      <c r="BF124" s="4"/>
      <c r="BG124" s="4"/>
      <c r="BH124" s="4"/>
      <c r="BI124" s="4"/>
      <c r="BJ124" s="4"/>
    </row>
    <row r="125" spans="1:62" x14ac:dyDescent="0.3">
      <c r="A125" s="4"/>
      <c r="B125" s="4"/>
      <c r="C125" s="4"/>
      <c r="D125" s="4"/>
      <c r="E125" s="4"/>
      <c r="F125" s="4"/>
      <c r="G125" s="4"/>
      <c r="H125" s="4"/>
      <c r="I125" s="4"/>
      <c r="J125" s="5"/>
      <c r="K125" s="5"/>
      <c r="L125" s="5"/>
      <c r="M125" s="6"/>
      <c r="N125" s="6"/>
      <c r="O125" s="6"/>
      <c r="P125" s="6"/>
      <c r="Q125" s="6"/>
      <c r="R125" s="6"/>
      <c r="S125" s="6"/>
      <c r="T125" s="6"/>
      <c r="U125" s="6"/>
      <c r="V125" s="6"/>
      <c r="W125" s="6"/>
      <c r="X125" s="6"/>
      <c r="Y125" s="6"/>
      <c r="Z125" s="5"/>
      <c r="AA125" s="5"/>
      <c r="AB125" s="5"/>
      <c r="AC125" s="5"/>
      <c r="AD125" s="5"/>
      <c r="AE125" s="5"/>
      <c r="AF125" s="5"/>
      <c r="AG125" s="5"/>
      <c r="AH125" s="5"/>
      <c r="AI125" s="5"/>
      <c r="AJ125" s="5"/>
      <c r="AK125" s="5"/>
      <c r="AL125" s="5"/>
      <c r="AM125" s="5"/>
      <c r="AN125" s="5"/>
      <c r="AO125" s="5"/>
      <c r="AP125" s="5"/>
      <c r="AQ125" s="5"/>
      <c r="AR125" s="5"/>
      <c r="AS125" s="5"/>
      <c r="AT125" s="4"/>
      <c r="AU125" s="4"/>
      <c r="AV125" s="4"/>
      <c r="AW125" s="4"/>
      <c r="AX125" s="4"/>
      <c r="AY125" s="4"/>
      <c r="AZ125" s="4"/>
      <c r="BA125" s="4"/>
      <c r="BB125" s="4"/>
      <c r="BC125" s="4"/>
      <c r="BD125" s="4"/>
      <c r="BE125" s="4"/>
      <c r="BF125" s="4"/>
      <c r="BG125" s="4"/>
      <c r="BH125" s="4"/>
      <c r="BI125" s="4"/>
      <c r="BJ125" s="4"/>
    </row>
    <row r="126" spans="1:62" x14ac:dyDescent="0.3">
      <c r="A126" s="4"/>
      <c r="B126" s="4"/>
      <c r="C126" s="16" t="s">
        <v>56</v>
      </c>
      <c r="D126" s="17"/>
      <c r="E126" s="17"/>
      <c r="F126" s="17"/>
      <c r="G126" s="17"/>
      <c r="H126" s="17"/>
      <c r="I126" s="18"/>
      <c r="J126" s="18"/>
      <c r="K126" s="18"/>
      <c r="L126" s="18"/>
      <c r="M126" s="17">
        <f>$M$9</f>
        <v>2018</v>
      </c>
      <c r="N126" s="17">
        <f t="shared" ref="N126:AS126" si="50">M126+1</f>
        <v>2019</v>
      </c>
      <c r="O126" s="17">
        <f t="shared" si="50"/>
        <v>2020</v>
      </c>
      <c r="P126" s="17">
        <f t="shared" si="50"/>
        <v>2021</v>
      </c>
      <c r="Q126" s="17">
        <f t="shared" si="50"/>
        <v>2022</v>
      </c>
      <c r="R126" s="17">
        <f t="shared" si="50"/>
        <v>2023</v>
      </c>
      <c r="S126" s="17">
        <f t="shared" si="50"/>
        <v>2024</v>
      </c>
      <c r="T126" s="17">
        <f t="shared" si="50"/>
        <v>2025</v>
      </c>
      <c r="U126" s="17">
        <f t="shared" si="50"/>
        <v>2026</v>
      </c>
      <c r="V126" s="17">
        <f t="shared" si="50"/>
        <v>2027</v>
      </c>
      <c r="W126" s="17">
        <f t="shared" si="50"/>
        <v>2028</v>
      </c>
      <c r="X126" s="17">
        <f t="shared" si="50"/>
        <v>2029</v>
      </c>
      <c r="Y126" s="17">
        <f t="shared" si="50"/>
        <v>2030</v>
      </c>
      <c r="Z126" s="17">
        <f t="shared" si="50"/>
        <v>2031</v>
      </c>
      <c r="AA126" s="17">
        <f t="shared" si="50"/>
        <v>2032</v>
      </c>
      <c r="AB126" s="17">
        <f t="shared" si="50"/>
        <v>2033</v>
      </c>
      <c r="AC126" s="17">
        <f t="shared" si="50"/>
        <v>2034</v>
      </c>
      <c r="AD126" s="17">
        <f t="shared" si="50"/>
        <v>2035</v>
      </c>
      <c r="AE126" s="17">
        <f t="shared" si="50"/>
        <v>2036</v>
      </c>
      <c r="AF126" s="17">
        <f t="shared" si="50"/>
        <v>2037</v>
      </c>
      <c r="AG126" s="17">
        <f t="shared" si="50"/>
        <v>2038</v>
      </c>
      <c r="AH126" s="17">
        <f t="shared" si="50"/>
        <v>2039</v>
      </c>
      <c r="AI126" s="17">
        <f t="shared" si="50"/>
        <v>2040</v>
      </c>
      <c r="AJ126" s="17">
        <f t="shared" si="50"/>
        <v>2041</v>
      </c>
      <c r="AK126" s="17">
        <f t="shared" si="50"/>
        <v>2042</v>
      </c>
      <c r="AL126" s="17">
        <f t="shared" si="50"/>
        <v>2043</v>
      </c>
      <c r="AM126" s="17">
        <f t="shared" si="50"/>
        <v>2044</v>
      </c>
      <c r="AN126" s="17">
        <f t="shared" si="50"/>
        <v>2045</v>
      </c>
      <c r="AO126" s="17">
        <f t="shared" si="50"/>
        <v>2046</v>
      </c>
      <c r="AP126" s="17">
        <f t="shared" si="50"/>
        <v>2047</v>
      </c>
      <c r="AQ126" s="17">
        <f t="shared" si="50"/>
        <v>2048</v>
      </c>
      <c r="AR126" s="17">
        <f t="shared" si="50"/>
        <v>2049</v>
      </c>
      <c r="AS126" s="17">
        <f t="shared" si="50"/>
        <v>2050</v>
      </c>
      <c r="AT126" s="4"/>
      <c r="AU126" s="4"/>
      <c r="AV126" s="4"/>
      <c r="AW126" s="4"/>
      <c r="AX126" s="4"/>
      <c r="AY126" s="4"/>
      <c r="AZ126" s="4"/>
      <c r="BA126" s="4"/>
      <c r="BB126" s="4"/>
      <c r="BC126" s="4"/>
      <c r="BD126" s="4"/>
      <c r="BE126" s="4"/>
      <c r="BF126" s="4"/>
      <c r="BG126" s="4"/>
      <c r="BH126" s="4"/>
      <c r="BI126" s="4"/>
      <c r="BJ126" s="4"/>
    </row>
    <row r="127" spans="1:62" x14ac:dyDescent="0.3">
      <c r="A127" s="3"/>
      <c r="B127" s="3"/>
      <c r="C127" s="45" t="s">
        <v>57</v>
      </c>
      <c r="D127" s="4" t="s">
        <v>10</v>
      </c>
      <c r="E127" s="4"/>
      <c r="F127" s="4"/>
      <c r="G127" s="4"/>
      <c r="H127" s="4"/>
      <c r="I127" s="4"/>
      <c r="J127" s="57"/>
      <c r="K127" s="57"/>
      <c r="L127" s="57"/>
      <c r="M127" s="73">
        <v>0</v>
      </c>
      <c r="N127" s="73">
        <v>0</v>
      </c>
      <c r="O127" s="73">
        <v>0</v>
      </c>
      <c r="P127" s="73">
        <v>0</v>
      </c>
      <c r="Q127" s="73">
        <v>0</v>
      </c>
      <c r="R127" s="73">
        <v>0</v>
      </c>
      <c r="S127" s="73">
        <v>0</v>
      </c>
      <c r="T127" s="73">
        <v>0</v>
      </c>
      <c r="U127" s="73">
        <v>0</v>
      </c>
      <c r="V127" s="73">
        <v>0</v>
      </c>
      <c r="W127" s="73">
        <v>0</v>
      </c>
      <c r="X127" s="73">
        <v>0</v>
      </c>
      <c r="Y127" s="73">
        <v>0</v>
      </c>
      <c r="Z127" s="73">
        <v>0</v>
      </c>
      <c r="AA127" s="73">
        <v>0</v>
      </c>
      <c r="AB127" s="73">
        <v>0</v>
      </c>
      <c r="AC127" s="73">
        <v>0</v>
      </c>
      <c r="AD127" s="73">
        <v>0</v>
      </c>
      <c r="AE127" s="73">
        <v>0</v>
      </c>
      <c r="AF127" s="73">
        <v>0</v>
      </c>
      <c r="AG127" s="73">
        <v>0</v>
      </c>
      <c r="AH127" s="73">
        <v>0</v>
      </c>
      <c r="AI127" s="73">
        <v>0</v>
      </c>
      <c r="AJ127" s="73">
        <v>0</v>
      </c>
      <c r="AK127" s="73">
        <v>0</v>
      </c>
      <c r="AL127" s="73">
        <v>0</v>
      </c>
      <c r="AM127" s="73">
        <v>0</v>
      </c>
      <c r="AN127" s="73">
        <v>0</v>
      </c>
      <c r="AO127" s="73">
        <v>0</v>
      </c>
      <c r="AP127" s="73">
        <v>0</v>
      </c>
      <c r="AQ127" s="73">
        <v>0</v>
      </c>
      <c r="AR127" s="73">
        <v>0</v>
      </c>
      <c r="AS127" s="73">
        <v>0</v>
      </c>
      <c r="AT127" s="4"/>
      <c r="AU127" s="4"/>
      <c r="AV127" s="4"/>
      <c r="AW127" s="4"/>
      <c r="AX127" s="4"/>
      <c r="AY127" s="4"/>
      <c r="AZ127" s="4"/>
      <c r="BA127" s="4"/>
      <c r="BB127" s="4"/>
      <c r="BC127" s="4"/>
      <c r="BD127" s="4"/>
      <c r="BE127" s="4"/>
      <c r="BF127" s="4"/>
      <c r="BG127" s="4"/>
      <c r="BH127" s="4"/>
      <c r="BI127" s="4"/>
      <c r="BJ127" s="4"/>
    </row>
    <row r="128" spans="1:62" s="25" customFormat="1" x14ac:dyDescent="0.3">
      <c r="A128" s="35"/>
      <c r="B128" s="35"/>
      <c r="C128" s="20" t="s">
        <v>58</v>
      </c>
      <c r="D128" s="19" t="s">
        <v>10</v>
      </c>
      <c r="E128" s="19"/>
      <c r="F128" s="68" t="s">
        <v>59</v>
      </c>
      <c r="G128" s="68">
        <v>2030</v>
      </c>
      <c r="H128" s="68">
        <v>5</v>
      </c>
      <c r="I128" s="19"/>
      <c r="J128" s="4"/>
      <c r="K128" s="49"/>
      <c r="L128" s="49"/>
      <c r="M128" s="21">
        <v>0</v>
      </c>
      <c r="N128" s="21">
        <v>0</v>
      </c>
      <c r="O128" s="21">
        <v>5.4124682342789043</v>
      </c>
      <c r="P128" s="21">
        <v>60.206143930886256</v>
      </c>
      <c r="Q128" s="21">
        <v>113.09811495042196</v>
      </c>
      <c r="R128" s="21">
        <v>113.98066589896048</v>
      </c>
      <c r="S128" s="21">
        <v>114.43766475131989</v>
      </c>
      <c r="T128" s="21">
        <v>115.42735928995968</v>
      </c>
      <c r="U128" s="21">
        <v>116.41375259720425</v>
      </c>
      <c r="V128" s="21">
        <v>117.39293339882632</v>
      </c>
      <c r="W128" s="21">
        <v>118.36557259958822</v>
      </c>
      <c r="X128" s="21">
        <v>119.33738524489031</v>
      </c>
      <c r="Y128" s="21">
        <v>120.28549987999234</v>
      </c>
      <c r="Z128" s="23">
        <f>CHOOSE(MATCH($F128,{"CAGR","Linear","Flat"},0),Y128*(INDEX($J128:Y128,MATCH($G128,$J$126:Y$126,0))/INDEX($J128:Y128,MATCH($G128-$H128,$J$126:Y$126,0)))^(1/$H128),Y128+(INDEX($J128:Y128,MATCH($G128,$J$126:Y$126,0))-INDEX($J128:Y128,MATCH($G128-$H128,$J$126:Y$126,0)))/$H128,INDEX($J128:Y128,MATCH($G128,$J$126:Y$126,0)))</f>
        <v>120.28549987999234</v>
      </c>
      <c r="AA128" s="23">
        <f>CHOOSE(MATCH($F128,{"CAGR","Linear","Flat"},0),Z128*(INDEX($J128:Z128,MATCH($G128,$J$126:Z$126,0))/INDEX($J128:Z128,MATCH($G128-$H128,$J$126:Z$126,0)))^(1/$H128),Z128+(INDEX($J128:Z128,MATCH($G128,$J$126:Z$126,0))-INDEX($J128:Z128,MATCH($G128-$H128,$J$126:Z$126,0)))/$H128,INDEX($J128:Z128,MATCH($G128,$J$126:Z$126,0)))</f>
        <v>120.28549987999234</v>
      </c>
      <c r="AB128" s="23">
        <f>CHOOSE(MATCH($F128,{"CAGR","Linear","Flat"},0),AA128*(INDEX($J128:AA128,MATCH($G128,$J$126:AA$126,0))/INDEX($J128:AA128,MATCH($G128-$H128,$J$126:AA$126,0)))^(1/$H128),AA128+(INDEX($J128:AA128,MATCH($G128,$J$126:AA$126,0))-INDEX($J128:AA128,MATCH($G128-$H128,$J$126:AA$126,0)))/$H128,INDEX($J128:AA128,MATCH($G128,$J$126:AA$126,0)))</f>
        <v>120.28549987999234</v>
      </c>
      <c r="AC128" s="23">
        <f>CHOOSE(MATCH($F128,{"CAGR","Linear","Flat"},0),AB128*(INDEX($J128:AB128,MATCH($G128,$J$126:AB$126,0))/INDEX($J128:AB128,MATCH($G128-$H128,$J$126:AB$126,0)))^(1/$H128),AB128+(INDEX($J128:AB128,MATCH($G128,$J$126:AB$126,0))-INDEX($J128:AB128,MATCH($G128-$H128,$J$126:AB$126,0)))/$H128,INDEX($J128:AB128,MATCH($G128,$J$126:AB$126,0)))</f>
        <v>120.28549987999234</v>
      </c>
      <c r="AD128" s="23">
        <f>CHOOSE(MATCH($F128,{"CAGR","Linear","Flat"},0),AC128*(INDEX($J128:AC128,MATCH($G128,$J$126:AC$126,0))/INDEX($J128:AC128,MATCH($G128-$H128,$J$126:AC$126,0)))^(1/$H128),AC128+(INDEX($J128:AC128,MATCH($G128,$J$126:AC$126,0))-INDEX($J128:AC128,MATCH($G128-$H128,$J$126:AC$126,0)))/$H128,INDEX($J128:AC128,MATCH($G128,$J$126:AC$126,0)))</f>
        <v>120.28549987999234</v>
      </c>
      <c r="AE128" s="23">
        <f>CHOOSE(MATCH($F128,{"CAGR","Linear","Flat"},0),AD128*(INDEX($J128:AD128,MATCH($G128,$J$126:AD$126,0))/INDEX($J128:AD128,MATCH($G128-$H128,$J$126:AD$126,0)))^(1/$H128),AD128+(INDEX($J128:AD128,MATCH($G128,$J$126:AD$126,0))-INDEX($J128:AD128,MATCH($G128-$H128,$J$126:AD$126,0)))/$H128,INDEX($J128:AD128,MATCH($G128,$J$126:AD$126,0)))</f>
        <v>120.28549987999234</v>
      </c>
      <c r="AF128" s="23">
        <f>CHOOSE(MATCH($F128,{"CAGR","Linear","Flat"},0),AE128*(INDEX($J128:AE128,MATCH($G128,$J$126:AE$126,0))/INDEX($J128:AE128,MATCH($G128-$H128,$J$126:AE$126,0)))^(1/$H128),AE128+(INDEX($J128:AE128,MATCH($G128,$J$126:AE$126,0))-INDEX($J128:AE128,MATCH($G128-$H128,$J$126:AE$126,0)))/$H128,INDEX($J128:AE128,MATCH($G128,$J$126:AE$126,0)))</f>
        <v>120.28549987999234</v>
      </c>
      <c r="AG128" s="23">
        <f>CHOOSE(MATCH($F128,{"CAGR","Linear","Flat"},0),AF128*(INDEX($J128:AF128,MATCH($G128,$J$126:AF$126,0))/INDEX($J128:AF128,MATCH($G128-$H128,$J$126:AF$126,0)))^(1/$H128),AF128+(INDEX($J128:AF128,MATCH($G128,$J$126:AF$126,0))-INDEX($J128:AF128,MATCH($G128-$H128,$J$126:AF$126,0)))/$H128,INDEX($J128:AF128,MATCH($G128,$J$126:AF$126,0)))</f>
        <v>120.28549987999234</v>
      </c>
      <c r="AH128" s="23">
        <f>CHOOSE(MATCH($F128,{"CAGR","Linear","Flat"},0),AG128*(INDEX($J128:AG128,MATCH($G128,$J$126:AG$126,0))/INDEX($J128:AG128,MATCH($G128-$H128,$J$126:AG$126,0)))^(1/$H128),AG128+(INDEX($J128:AG128,MATCH($G128,$J$126:AG$126,0))-INDEX($J128:AG128,MATCH($G128-$H128,$J$126:AG$126,0)))/$H128,INDEX($J128:AG128,MATCH($G128,$J$126:AG$126,0)))</f>
        <v>120.28549987999234</v>
      </c>
      <c r="AI128" s="23">
        <f>CHOOSE(MATCH($F128,{"CAGR","Linear","Flat"},0),AH128*(INDEX($J128:AH128,MATCH($G128,$J$126:AH$126,0))/INDEX($J128:AH128,MATCH($G128-$H128,$J$126:AH$126,0)))^(1/$H128),AH128+(INDEX($J128:AH128,MATCH($G128,$J$126:AH$126,0))-INDEX($J128:AH128,MATCH($G128-$H128,$J$126:AH$126,0)))/$H128,INDEX($J128:AH128,MATCH($G128,$J$126:AH$126,0)))</f>
        <v>120.28549987999234</v>
      </c>
      <c r="AJ128" s="23">
        <f>CHOOSE(MATCH($F128,{"CAGR","Linear","Flat"},0),AI128*(INDEX($J128:AI128,MATCH($G128,$J$126:AI$126,0))/INDEX($J128:AI128,MATCH($G128-$H128,$J$126:AI$126,0)))^(1/$H128),AI128+(INDEX($J128:AI128,MATCH($G128,$J$126:AI$126,0))-INDEX($J128:AI128,MATCH($G128-$H128,$J$126:AI$126,0)))/$H128,INDEX($J128:AI128,MATCH($G128,$J$126:AI$126,0)))</f>
        <v>120.28549987999234</v>
      </c>
      <c r="AK128" s="23">
        <f>CHOOSE(MATCH($F128,{"CAGR","Linear","Flat"},0),AJ128*(INDEX($J128:AJ128,MATCH($G128,$J$126:AJ$126,0))/INDEX($J128:AJ128,MATCH($G128-$H128,$J$126:AJ$126,0)))^(1/$H128),AJ128+(INDEX($J128:AJ128,MATCH($G128,$J$126:AJ$126,0))-INDEX($J128:AJ128,MATCH($G128-$H128,$J$126:AJ$126,0)))/$H128,INDEX($J128:AJ128,MATCH($G128,$J$126:AJ$126,0)))</f>
        <v>120.28549987999234</v>
      </c>
      <c r="AL128" s="23">
        <f>CHOOSE(MATCH($F128,{"CAGR","Linear","Flat"},0),AK128*(INDEX($J128:AK128,MATCH($G128,$J$126:AK$126,0))/INDEX($J128:AK128,MATCH($G128-$H128,$J$126:AK$126,0)))^(1/$H128),AK128+(INDEX($J128:AK128,MATCH($G128,$J$126:AK$126,0))-INDEX($J128:AK128,MATCH($G128-$H128,$J$126:AK$126,0)))/$H128,INDEX($J128:AK128,MATCH($G128,$J$126:AK$126,0)))</f>
        <v>120.28549987999234</v>
      </c>
      <c r="AM128" s="23">
        <f>CHOOSE(MATCH($F128,{"CAGR","Linear","Flat"},0),AL128*(INDEX($J128:AL128,MATCH($G128,$J$126:AL$126,0))/INDEX($J128:AL128,MATCH($G128-$H128,$J$126:AL$126,0)))^(1/$H128),AL128+(INDEX($J128:AL128,MATCH($G128,$J$126:AL$126,0))-INDEX($J128:AL128,MATCH($G128-$H128,$J$126:AL$126,0)))/$H128,INDEX($J128:AL128,MATCH($G128,$J$126:AL$126,0)))</f>
        <v>120.28549987999234</v>
      </c>
      <c r="AN128" s="23">
        <f>CHOOSE(MATCH($F128,{"CAGR","Linear","Flat"},0),AM128*(INDEX($J128:AM128,MATCH($G128,$J$126:AM$126,0))/INDEX($J128:AM128,MATCH($G128-$H128,$J$126:AM$126,0)))^(1/$H128),AM128+(INDEX($J128:AM128,MATCH($G128,$J$126:AM$126,0))-INDEX($J128:AM128,MATCH($G128-$H128,$J$126:AM$126,0)))/$H128,INDEX($J128:AM128,MATCH($G128,$J$126:AM$126,0)))</f>
        <v>120.28549987999234</v>
      </c>
      <c r="AO128" s="23">
        <f>CHOOSE(MATCH($F128,{"CAGR","Linear","Flat"},0),AN128*(INDEX($J128:AN128,MATCH($G128,$J$126:AN$126,0))/INDEX($J128:AN128,MATCH($G128-$H128,$J$126:AN$126,0)))^(1/$H128),AN128+(INDEX($J128:AN128,MATCH($G128,$J$126:AN$126,0))-INDEX($J128:AN128,MATCH($G128-$H128,$J$126:AN$126,0)))/$H128,INDEX($J128:AN128,MATCH($G128,$J$126:AN$126,0)))</f>
        <v>120.28549987999234</v>
      </c>
      <c r="AP128" s="23">
        <f>CHOOSE(MATCH($F128,{"CAGR","Linear","Flat"},0),AO128*(INDEX($J128:AO128,MATCH($G128,$J$126:AO$126,0))/INDEX($J128:AO128,MATCH($G128-$H128,$J$126:AO$126,0)))^(1/$H128),AO128+(INDEX($J128:AO128,MATCH($G128,$J$126:AO$126,0))-INDEX($J128:AO128,MATCH($G128-$H128,$J$126:AO$126,0)))/$H128,INDEX($J128:AO128,MATCH($G128,$J$126:AO$126,0)))</f>
        <v>120.28549987999234</v>
      </c>
      <c r="AQ128" s="23">
        <f>CHOOSE(MATCH($F128,{"CAGR","Linear","Flat"},0),AP128*(INDEX($J128:AP128,MATCH($G128,$J$126:AP$126,0))/INDEX($J128:AP128,MATCH($G128-$H128,$J$126:AP$126,0)))^(1/$H128),AP128+(INDEX($J128:AP128,MATCH($G128,$J$126:AP$126,0))-INDEX($J128:AP128,MATCH($G128-$H128,$J$126:AP$126,0)))/$H128,INDEX($J128:AP128,MATCH($G128,$J$126:AP$126,0)))</f>
        <v>120.28549987999234</v>
      </c>
      <c r="AR128" s="23">
        <f>CHOOSE(MATCH($F128,{"CAGR","Linear","Flat"},0),AQ128*(INDEX($J128:AQ128,MATCH($G128,$J$126:AQ$126,0))/INDEX($J128:AQ128,MATCH($G128-$H128,$J$126:AQ$126,0)))^(1/$H128),AQ128+(INDEX($J128:AQ128,MATCH($G128,$J$126:AQ$126,0))-INDEX($J128:AQ128,MATCH($G128-$H128,$J$126:AQ$126,0)))/$H128,INDEX($J128:AQ128,MATCH($G128,$J$126:AQ$126,0)))</f>
        <v>120.28549987999234</v>
      </c>
      <c r="AS128" s="23">
        <f>CHOOSE(MATCH($F128,{"CAGR","Linear","Flat"},0),AR128*(INDEX($J128:AR128,MATCH($G128,$J$126:AR$126,0))/INDEX($J128:AR128,MATCH($G128-$H128,$J$126:AR$126,0)))^(1/$H128),AR128+(INDEX($J128:AR128,MATCH($G128,$J$126:AR$126,0))-INDEX($J128:AR128,MATCH($G128-$H128,$J$126:AR$126,0)))/$H128,INDEX($J128:AR128,MATCH($G128,$J$126:AR$126,0)))</f>
        <v>120.28549987999234</v>
      </c>
      <c r="AT128" s="19"/>
      <c r="AU128" s="19"/>
      <c r="AV128" s="19"/>
      <c r="AW128" s="19"/>
      <c r="AX128" s="19"/>
      <c r="AY128" s="19"/>
      <c r="AZ128" s="19"/>
      <c r="BA128" s="19"/>
      <c r="BB128" s="19"/>
      <c r="BC128" s="19"/>
      <c r="BD128" s="19"/>
      <c r="BE128" s="19"/>
      <c r="BF128" s="19"/>
      <c r="BG128" s="19"/>
      <c r="BH128" s="19"/>
      <c r="BI128" s="19"/>
      <c r="BJ128" s="19"/>
    </row>
    <row r="129" spans="1:62" x14ac:dyDescent="0.3">
      <c r="A129" s="4"/>
      <c r="B129" s="4"/>
      <c r="C129" s="3" t="s">
        <v>60</v>
      </c>
      <c r="D129" s="4"/>
      <c r="E129" s="4"/>
      <c r="F129" s="4"/>
      <c r="G129" s="4"/>
      <c r="H129" s="4"/>
      <c r="I129" s="4"/>
      <c r="J129" s="44"/>
      <c r="K129" s="44"/>
      <c r="L129" s="44"/>
      <c r="M129" s="72">
        <v>0</v>
      </c>
      <c r="N129" s="72">
        <v>0</v>
      </c>
      <c r="O129" s="72">
        <v>5.4124682342789043</v>
      </c>
      <c r="P129" s="72">
        <v>60.206143930886256</v>
      </c>
      <c r="Q129" s="72">
        <v>113.09811495042196</v>
      </c>
      <c r="R129" s="72">
        <v>113.98066589896048</v>
      </c>
      <c r="S129" s="72">
        <v>114.43766475131989</v>
      </c>
      <c r="T129" s="72">
        <v>115.42735928995968</v>
      </c>
      <c r="U129" s="72">
        <v>116.41375259720425</v>
      </c>
      <c r="V129" s="72">
        <v>117.39293339882632</v>
      </c>
      <c r="W129" s="72">
        <v>118.36557259958822</v>
      </c>
      <c r="X129" s="72">
        <v>119.33738524489031</v>
      </c>
      <c r="Y129" s="72">
        <v>120.28549987999234</v>
      </c>
      <c r="Z129" s="72">
        <v>120.28549987999234</v>
      </c>
      <c r="AA129" s="72">
        <v>120.28549987999234</v>
      </c>
      <c r="AB129" s="72">
        <v>120.28549987999234</v>
      </c>
      <c r="AC129" s="72">
        <v>120.28549987999234</v>
      </c>
      <c r="AD129" s="72">
        <v>120.28549987999234</v>
      </c>
      <c r="AE129" s="72">
        <v>120.28549987999234</v>
      </c>
      <c r="AF129" s="72">
        <v>120.28549987999234</v>
      </c>
      <c r="AG129" s="72">
        <v>120.28549987999234</v>
      </c>
      <c r="AH129" s="72">
        <v>120.28549987999234</v>
      </c>
      <c r="AI129" s="72">
        <v>120.28549987999234</v>
      </c>
      <c r="AJ129" s="72">
        <v>120.28549987999234</v>
      </c>
      <c r="AK129" s="72">
        <v>120.28549987999234</v>
      </c>
      <c r="AL129" s="72">
        <v>120.28549987999234</v>
      </c>
      <c r="AM129" s="72">
        <v>120.28549987999234</v>
      </c>
      <c r="AN129" s="72">
        <v>120.28549987999234</v>
      </c>
      <c r="AO129" s="72">
        <v>120.28549987999234</v>
      </c>
      <c r="AP129" s="72">
        <v>120.28549987999234</v>
      </c>
      <c r="AQ129" s="72">
        <v>120.28549987999234</v>
      </c>
      <c r="AR129" s="72">
        <v>120.28549987999234</v>
      </c>
      <c r="AS129" s="72">
        <v>120.28549987999234</v>
      </c>
      <c r="AT129" s="4"/>
      <c r="AU129" s="4"/>
      <c r="AV129" s="4"/>
      <c r="AW129" s="4"/>
      <c r="AX129" s="4"/>
      <c r="AY129" s="4"/>
      <c r="AZ129" s="4"/>
      <c r="BA129" s="4"/>
      <c r="BB129" s="4"/>
      <c r="BC129" s="4"/>
      <c r="BD129" s="4"/>
      <c r="BE129" s="4"/>
      <c r="BF129" s="4"/>
      <c r="BG129" s="4"/>
      <c r="BH129" s="4"/>
      <c r="BI129" s="4"/>
      <c r="BJ129" s="4"/>
    </row>
    <row r="130" spans="1:62" x14ac:dyDescent="0.3">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row>
    <row r="131" spans="1:62" x14ac:dyDescent="0.3">
      <c r="A131" s="4"/>
      <c r="B131" s="4"/>
      <c r="C131" s="16" t="s">
        <v>61</v>
      </c>
      <c r="D131" s="17"/>
      <c r="E131" s="17"/>
      <c r="F131" s="17"/>
      <c r="G131" s="17"/>
      <c r="H131" s="17"/>
      <c r="I131" s="18"/>
      <c r="J131" s="18"/>
      <c r="K131" s="18"/>
      <c r="L131" s="18"/>
      <c r="M131" s="17">
        <f>$M$9</f>
        <v>2018</v>
      </c>
      <c r="N131" s="17">
        <f t="shared" ref="N131:AS131" si="51">M131+1</f>
        <v>2019</v>
      </c>
      <c r="O131" s="17">
        <f t="shared" si="51"/>
        <v>2020</v>
      </c>
      <c r="P131" s="17">
        <f t="shared" si="51"/>
        <v>2021</v>
      </c>
      <c r="Q131" s="17">
        <f t="shared" si="51"/>
        <v>2022</v>
      </c>
      <c r="R131" s="17">
        <f t="shared" si="51"/>
        <v>2023</v>
      </c>
      <c r="S131" s="17">
        <f t="shared" si="51"/>
        <v>2024</v>
      </c>
      <c r="T131" s="17">
        <f t="shared" si="51"/>
        <v>2025</v>
      </c>
      <c r="U131" s="17">
        <f t="shared" si="51"/>
        <v>2026</v>
      </c>
      <c r="V131" s="17">
        <f t="shared" si="51"/>
        <v>2027</v>
      </c>
      <c r="W131" s="17">
        <f t="shared" si="51"/>
        <v>2028</v>
      </c>
      <c r="X131" s="17">
        <f t="shared" si="51"/>
        <v>2029</v>
      </c>
      <c r="Y131" s="17">
        <f t="shared" si="51"/>
        <v>2030</v>
      </c>
      <c r="Z131" s="17">
        <f t="shared" si="51"/>
        <v>2031</v>
      </c>
      <c r="AA131" s="17">
        <f t="shared" si="51"/>
        <v>2032</v>
      </c>
      <c r="AB131" s="17">
        <f t="shared" si="51"/>
        <v>2033</v>
      </c>
      <c r="AC131" s="17">
        <f t="shared" si="51"/>
        <v>2034</v>
      </c>
      <c r="AD131" s="17">
        <f t="shared" si="51"/>
        <v>2035</v>
      </c>
      <c r="AE131" s="17">
        <f t="shared" si="51"/>
        <v>2036</v>
      </c>
      <c r="AF131" s="17">
        <f t="shared" si="51"/>
        <v>2037</v>
      </c>
      <c r="AG131" s="17">
        <f t="shared" si="51"/>
        <v>2038</v>
      </c>
      <c r="AH131" s="17">
        <f t="shared" si="51"/>
        <v>2039</v>
      </c>
      <c r="AI131" s="17">
        <f t="shared" si="51"/>
        <v>2040</v>
      </c>
      <c r="AJ131" s="17">
        <f t="shared" si="51"/>
        <v>2041</v>
      </c>
      <c r="AK131" s="17">
        <f t="shared" si="51"/>
        <v>2042</v>
      </c>
      <c r="AL131" s="17">
        <f t="shared" si="51"/>
        <v>2043</v>
      </c>
      <c r="AM131" s="17">
        <f t="shared" si="51"/>
        <v>2044</v>
      </c>
      <c r="AN131" s="17">
        <f t="shared" si="51"/>
        <v>2045</v>
      </c>
      <c r="AO131" s="17">
        <f t="shared" si="51"/>
        <v>2046</v>
      </c>
      <c r="AP131" s="17">
        <f t="shared" si="51"/>
        <v>2047</v>
      </c>
      <c r="AQ131" s="17">
        <f t="shared" si="51"/>
        <v>2048</v>
      </c>
      <c r="AR131" s="17">
        <f t="shared" si="51"/>
        <v>2049</v>
      </c>
      <c r="AS131" s="17">
        <f t="shared" si="51"/>
        <v>2050</v>
      </c>
      <c r="AT131" s="4"/>
      <c r="AU131" s="4"/>
      <c r="AV131" s="4"/>
      <c r="AW131" s="4"/>
      <c r="AX131" s="4"/>
      <c r="AY131" s="4"/>
      <c r="AZ131" s="4"/>
      <c r="BA131" s="4"/>
      <c r="BB131" s="4"/>
      <c r="BC131" s="4"/>
      <c r="BD131" s="4"/>
      <c r="BE131" s="4"/>
      <c r="BF131" s="4"/>
      <c r="BG131" s="4"/>
      <c r="BH131" s="4"/>
      <c r="BI131" s="4"/>
      <c r="BJ131" s="4"/>
    </row>
    <row r="132" spans="1:62" x14ac:dyDescent="0.3">
      <c r="A132" s="4"/>
      <c r="B132" s="4"/>
      <c r="C132" s="4" t="str">
        <f>SUBSTITUTE(C9," (GWh)","")</f>
        <v>Baseline Consumption</v>
      </c>
      <c r="D132" s="4" t="s">
        <v>10</v>
      </c>
      <c r="E132" s="4"/>
      <c r="F132" s="4"/>
      <c r="G132" s="4"/>
      <c r="H132" s="4"/>
      <c r="I132" s="4"/>
      <c r="J132" s="74"/>
      <c r="K132" s="74"/>
      <c r="L132" s="74"/>
      <c r="M132" s="75">
        <f t="shared" ref="M132:AS132" si="52">M12</f>
        <v>0</v>
      </c>
      <c r="N132" s="75">
        <f t="shared" si="52"/>
        <v>233355.36318930867</v>
      </c>
      <c r="O132" s="75">
        <f t="shared" si="52"/>
        <v>233843.53400587782</v>
      </c>
      <c r="P132" s="75">
        <f t="shared" si="52"/>
        <v>235185.07196707721</v>
      </c>
      <c r="Q132" s="75">
        <f t="shared" si="52"/>
        <v>236868.79353460527</v>
      </c>
      <c r="R132" s="75">
        <f t="shared" si="52"/>
        <v>239182.93569169033</v>
      </c>
      <c r="S132" s="75">
        <f t="shared" si="52"/>
        <v>241347.21140195767</v>
      </c>
      <c r="T132" s="75">
        <f t="shared" si="52"/>
        <v>243469.32271506058</v>
      </c>
      <c r="U132" s="75">
        <f t="shared" si="52"/>
        <v>245529.45680817901</v>
      </c>
      <c r="V132" s="75">
        <f t="shared" si="52"/>
        <v>247495.01433333958</v>
      </c>
      <c r="W132" s="75">
        <f t="shared" si="52"/>
        <v>249511.36510972565</v>
      </c>
      <c r="X132" s="75">
        <f t="shared" si="52"/>
        <v>251403.1262167166</v>
      </c>
      <c r="Y132" s="75">
        <f t="shared" si="52"/>
        <v>253282.38231953554</v>
      </c>
      <c r="Z132" s="75">
        <f t="shared" si="52"/>
        <v>254644.36047826157</v>
      </c>
      <c r="AA132" s="75">
        <f t="shared" si="52"/>
        <v>256006.33863698761</v>
      </c>
      <c r="AB132" s="75">
        <f t="shared" si="52"/>
        <v>257368.31679571365</v>
      </c>
      <c r="AC132" s="75">
        <f t="shared" si="52"/>
        <v>258730.29495443968</v>
      </c>
      <c r="AD132" s="75">
        <f t="shared" si="52"/>
        <v>260092.27311316572</v>
      </c>
      <c r="AE132" s="75">
        <f t="shared" si="52"/>
        <v>261454.25127189176</v>
      </c>
      <c r="AF132" s="75">
        <f t="shared" si="52"/>
        <v>262816.22943061776</v>
      </c>
      <c r="AG132" s="75">
        <f t="shared" si="52"/>
        <v>264178.20758934377</v>
      </c>
      <c r="AH132" s="75">
        <f t="shared" si="52"/>
        <v>265540.18574806978</v>
      </c>
      <c r="AI132" s="75">
        <f t="shared" si="52"/>
        <v>266902.16390679579</v>
      </c>
      <c r="AJ132" s="75">
        <f t="shared" si="52"/>
        <v>268264.1420655218</v>
      </c>
      <c r="AK132" s="75">
        <f t="shared" si="52"/>
        <v>269626.1202242478</v>
      </c>
      <c r="AL132" s="75">
        <f t="shared" si="52"/>
        <v>270988.09838297381</v>
      </c>
      <c r="AM132" s="75">
        <f t="shared" si="52"/>
        <v>272350.07654169982</v>
      </c>
      <c r="AN132" s="75">
        <f t="shared" si="52"/>
        <v>273712.054700426</v>
      </c>
      <c r="AO132" s="75">
        <f t="shared" si="52"/>
        <v>275253.60538971203</v>
      </c>
      <c r="AP132" s="75">
        <f t="shared" si="52"/>
        <v>276814.0395436876</v>
      </c>
      <c r="AQ132" s="75">
        <f t="shared" si="52"/>
        <v>278391.61708275729</v>
      </c>
      <c r="AR132" s="75">
        <f t="shared" si="52"/>
        <v>279982.54000257608</v>
      </c>
      <c r="AS132" s="75">
        <f t="shared" si="52"/>
        <v>281579.22827337129</v>
      </c>
      <c r="AT132" s="4"/>
      <c r="AU132" s="4"/>
      <c r="AV132" s="4"/>
      <c r="AW132" s="4"/>
      <c r="AX132" s="4"/>
      <c r="AY132" s="4"/>
      <c r="AZ132" s="4"/>
      <c r="BA132" s="4"/>
      <c r="BB132" s="4"/>
      <c r="BC132" s="4"/>
      <c r="BD132" s="4"/>
      <c r="BE132" s="4"/>
      <c r="BF132" s="4"/>
      <c r="BG132" s="4"/>
      <c r="BH132" s="4"/>
      <c r="BI132" s="4"/>
      <c r="BJ132" s="4"/>
    </row>
    <row r="133" spans="1:62" s="25" customFormat="1" x14ac:dyDescent="0.3">
      <c r="A133" s="19"/>
      <c r="B133" s="19"/>
      <c r="C133" s="76" t="s">
        <v>62</v>
      </c>
      <c r="D133" s="19" t="s">
        <v>10</v>
      </c>
      <c r="E133" s="19"/>
      <c r="F133" s="19"/>
      <c r="G133" s="19"/>
      <c r="H133" s="19"/>
      <c r="I133" s="19"/>
      <c r="J133" s="77"/>
      <c r="K133" s="77"/>
      <c r="L133" s="77"/>
      <c r="M133" s="78">
        <f t="shared" ref="M133:AS133" si="53">M19</f>
        <v>0</v>
      </c>
      <c r="N133" s="78">
        <f t="shared" si="53"/>
        <v>2695.05528223703</v>
      </c>
      <c r="O133" s="78">
        <f t="shared" si="53"/>
        <v>3745.2493272649876</v>
      </c>
      <c r="P133" s="78">
        <f t="shared" si="53"/>
        <v>4888.5717778109156</v>
      </c>
      <c r="Q133" s="78">
        <f t="shared" si="53"/>
        <v>6064.0089518556206</v>
      </c>
      <c r="R133" s="78">
        <f t="shared" si="53"/>
        <v>7253.2856718883222</v>
      </c>
      <c r="S133" s="78">
        <f t="shared" si="53"/>
        <v>8270.2219869201526</v>
      </c>
      <c r="T133" s="78">
        <f t="shared" si="53"/>
        <v>9177.705290734224</v>
      </c>
      <c r="U133" s="78">
        <f t="shared" si="53"/>
        <v>9875.5034216544063</v>
      </c>
      <c r="V133" s="78">
        <f t="shared" si="53"/>
        <v>10493.960300765444</v>
      </c>
      <c r="W133" s="78">
        <f t="shared" si="53"/>
        <v>11114.100364103866</v>
      </c>
      <c r="X133" s="78">
        <f t="shared" si="53"/>
        <v>11754.554010581218</v>
      </c>
      <c r="Y133" s="78">
        <f t="shared" si="53"/>
        <v>12432.609548669241</v>
      </c>
      <c r="Z133" s="78">
        <f t="shared" si="53"/>
        <v>13636.080632504618</v>
      </c>
      <c r="AA133" s="78">
        <f t="shared" si="53"/>
        <v>14839.551716339995</v>
      </c>
      <c r="AB133" s="78">
        <f t="shared" si="53"/>
        <v>16043.022800175371</v>
      </c>
      <c r="AC133" s="78">
        <f t="shared" si="53"/>
        <v>17246.49388401075</v>
      </c>
      <c r="AD133" s="78">
        <f t="shared" si="53"/>
        <v>18449.964967846128</v>
      </c>
      <c r="AE133" s="78">
        <f t="shared" si="53"/>
        <v>19653.436051681507</v>
      </c>
      <c r="AF133" s="78">
        <f t="shared" si="53"/>
        <v>20856.907135516885</v>
      </c>
      <c r="AG133" s="78">
        <f t="shared" si="53"/>
        <v>22060.378219352264</v>
      </c>
      <c r="AH133" s="78">
        <f t="shared" si="53"/>
        <v>23263.849303187642</v>
      </c>
      <c r="AI133" s="78">
        <f t="shared" si="53"/>
        <v>24467.320387023021</v>
      </c>
      <c r="AJ133" s="78">
        <f t="shared" si="53"/>
        <v>25670.791470858399</v>
      </c>
      <c r="AK133" s="78">
        <f t="shared" si="53"/>
        <v>26874.262554693778</v>
      </c>
      <c r="AL133" s="78">
        <f t="shared" si="53"/>
        <v>28077.733638529156</v>
      </c>
      <c r="AM133" s="78">
        <f t="shared" si="53"/>
        <v>29281.204722364535</v>
      </c>
      <c r="AN133" s="78">
        <f t="shared" si="53"/>
        <v>30484.675806199899</v>
      </c>
      <c r="AO133" s="78">
        <f t="shared" si="53"/>
        <v>31173.667546799901</v>
      </c>
      <c r="AP133" s="78">
        <f t="shared" si="53"/>
        <v>31775.468515199998</v>
      </c>
      <c r="AQ133" s="78">
        <f t="shared" si="53"/>
        <v>32297.357047799898</v>
      </c>
      <c r="AR133" s="78">
        <f t="shared" si="53"/>
        <v>32743.3286191999</v>
      </c>
      <c r="AS133" s="78">
        <f t="shared" si="53"/>
        <v>33112.911130799897</v>
      </c>
      <c r="AT133" s="79"/>
      <c r="AU133" s="79"/>
      <c r="AV133" s="19"/>
      <c r="AW133" s="19"/>
      <c r="AX133" s="19"/>
      <c r="AY133" s="19"/>
      <c r="AZ133" s="19"/>
      <c r="BA133" s="19"/>
      <c r="BB133" s="19"/>
      <c r="BC133" s="19"/>
      <c r="BD133" s="19"/>
      <c r="BE133" s="19"/>
      <c r="BF133" s="19"/>
      <c r="BG133" s="19"/>
      <c r="BH133" s="19"/>
      <c r="BI133" s="19"/>
      <c r="BJ133" s="19"/>
    </row>
    <row r="134" spans="1:62" s="25" customFormat="1" x14ac:dyDescent="0.3">
      <c r="A134" s="19"/>
      <c r="B134" s="19"/>
      <c r="C134" s="76" t="s">
        <v>63</v>
      </c>
      <c r="D134" s="19" t="s">
        <v>10</v>
      </c>
      <c r="E134" s="19"/>
      <c r="F134" s="19"/>
      <c r="G134" s="19"/>
      <c r="H134" s="19"/>
      <c r="I134" s="19"/>
      <c r="J134" s="77"/>
      <c r="K134" s="77"/>
      <c r="L134" s="77"/>
      <c r="M134" s="78">
        <f t="shared" ref="M134:AS134" si="54">M24</f>
        <v>0</v>
      </c>
      <c r="N134" s="78">
        <f t="shared" si="54"/>
        <v>14.101183809622679</v>
      </c>
      <c r="O134" s="78">
        <f t="shared" si="54"/>
        <v>22.444916127649897</v>
      </c>
      <c r="P134" s="78">
        <f t="shared" si="54"/>
        <v>29.578733425616978</v>
      </c>
      <c r="Q134" s="78">
        <f t="shared" si="54"/>
        <v>36.275994794903433</v>
      </c>
      <c r="R134" s="78">
        <f t="shared" si="54"/>
        <v>43.733029460064813</v>
      </c>
      <c r="S134" s="78">
        <f t="shared" si="54"/>
        <v>50.911204451095699</v>
      </c>
      <c r="T134" s="78">
        <f t="shared" si="54"/>
        <v>58.08530990787127</v>
      </c>
      <c r="U134" s="78">
        <f t="shared" si="54"/>
        <v>66.766768040796251</v>
      </c>
      <c r="V134" s="78">
        <f t="shared" si="54"/>
        <v>75.404998670263538</v>
      </c>
      <c r="W134" s="78">
        <f t="shared" si="54"/>
        <v>88.711108288885299</v>
      </c>
      <c r="X134" s="78">
        <f t="shared" si="54"/>
        <v>127.77339880166559</v>
      </c>
      <c r="Y134" s="78">
        <f t="shared" si="54"/>
        <v>169.77789387645581</v>
      </c>
      <c r="Z134" s="78">
        <f t="shared" si="54"/>
        <v>286.62852549269144</v>
      </c>
      <c r="AA134" s="78">
        <f t="shared" si="54"/>
        <v>403.47915710892704</v>
      </c>
      <c r="AB134" s="78">
        <f t="shared" si="54"/>
        <v>520.32978872516264</v>
      </c>
      <c r="AC134" s="78">
        <f t="shared" si="54"/>
        <v>637.1804203413983</v>
      </c>
      <c r="AD134" s="78">
        <f t="shared" si="54"/>
        <v>754.03105195763396</v>
      </c>
      <c r="AE134" s="78">
        <f t="shared" si="54"/>
        <v>870.88168357386962</v>
      </c>
      <c r="AF134" s="78">
        <f t="shared" si="54"/>
        <v>987.73231519010528</v>
      </c>
      <c r="AG134" s="78">
        <f t="shared" si="54"/>
        <v>1104.5829468063409</v>
      </c>
      <c r="AH134" s="78">
        <f t="shared" si="54"/>
        <v>1221.4335784225766</v>
      </c>
      <c r="AI134" s="78">
        <f t="shared" si="54"/>
        <v>1338.2842100388123</v>
      </c>
      <c r="AJ134" s="78">
        <f t="shared" si="54"/>
        <v>1455.1348416550479</v>
      </c>
      <c r="AK134" s="78">
        <f t="shared" si="54"/>
        <v>1571.9854732712836</v>
      </c>
      <c r="AL134" s="78">
        <f t="shared" si="54"/>
        <v>1688.8361048875192</v>
      </c>
      <c r="AM134" s="78">
        <f t="shared" si="54"/>
        <v>1805.6867365037549</v>
      </c>
      <c r="AN134" s="78">
        <f t="shared" si="54"/>
        <v>1922.5373681199901</v>
      </c>
      <c r="AO134" s="78">
        <f t="shared" si="54"/>
        <v>1918.1712781199999</v>
      </c>
      <c r="AP134" s="78">
        <f t="shared" si="54"/>
        <v>1911.3741324800001</v>
      </c>
      <c r="AQ134" s="78">
        <f t="shared" si="54"/>
        <v>1906.04310994</v>
      </c>
      <c r="AR134" s="78">
        <f t="shared" si="54"/>
        <v>1898.6301114999901</v>
      </c>
      <c r="AS134" s="78">
        <f t="shared" si="54"/>
        <v>1889.5067636199999</v>
      </c>
      <c r="AT134" s="79"/>
      <c r="AU134" s="79"/>
      <c r="AV134" s="19"/>
      <c r="AW134" s="19"/>
      <c r="AX134" s="19"/>
      <c r="AY134" s="19"/>
      <c r="AZ134" s="19"/>
      <c r="BA134" s="19"/>
      <c r="BB134" s="19"/>
      <c r="BC134" s="19"/>
      <c r="BD134" s="19"/>
      <c r="BE134" s="19"/>
      <c r="BF134" s="19"/>
      <c r="BG134" s="19"/>
      <c r="BH134" s="19"/>
      <c r="BI134" s="19"/>
      <c r="BJ134" s="19"/>
    </row>
    <row r="135" spans="1:62" s="25" customFormat="1" x14ac:dyDescent="0.3">
      <c r="A135" s="19"/>
      <c r="B135" s="19"/>
      <c r="C135" s="76" t="s">
        <v>64</v>
      </c>
      <c r="D135" s="19" t="s">
        <v>10</v>
      </c>
      <c r="E135" s="19"/>
      <c r="F135" s="19"/>
      <c r="G135" s="19"/>
      <c r="H135" s="19"/>
      <c r="I135" s="19"/>
      <c r="J135" s="77"/>
      <c r="K135" s="77"/>
      <c r="L135" s="77"/>
      <c r="M135" s="78">
        <f t="shared" ref="M135:AS135" si="55">M29</f>
        <v>0</v>
      </c>
      <c r="N135" s="78">
        <f t="shared" si="55"/>
        <v>0.59505883771354362</v>
      </c>
      <c r="O135" s="78">
        <f t="shared" si="55"/>
        <v>2.3808479211385092</v>
      </c>
      <c r="P135" s="78">
        <f t="shared" si="55"/>
        <v>7.2063513836594764</v>
      </c>
      <c r="Q135" s="78">
        <f t="shared" si="55"/>
        <v>7.4774359003027744</v>
      </c>
      <c r="R135" s="78">
        <f t="shared" si="55"/>
        <v>8.4726459451779998</v>
      </c>
      <c r="S135" s="78">
        <f t="shared" si="55"/>
        <v>13.282785516253618</v>
      </c>
      <c r="T135" s="78">
        <f t="shared" si="55"/>
        <v>25.204526168011839</v>
      </c>
      <c r="U135" s="78">
        <f t="shared" si="55"/>
        <v>51.603611830526077</v>
      </c>
      <c r="V135" s="78">
        <f t="shared" si="55"/>
        <v>109.9952024454021</v>
      </c>
      <c r="W135" s="78">
        <f t="shared" si="55"/>
        <v>217.2254740193259</v>
      </c>
      <c r="X135" s="78">
        <f t="shared" si="55"/>
        <v>373.3615559917647</v>
      </c>
      <c r="Y135" s="78">
        <f t="shared" si="55"/>
        <v>569.98058098590434</v>
      </c>
      <c r="Z135" s="78">
        <f t="shared" si="55"/>
        <v>1322.5850539641774</v>
      </c>
      <c r="AA135" s="78">
        <f t="shared" si="55"/>
        <v>2075.1895269424504</v>
      </c>
      <c r="AB135" s="78">
        <f t="shared" si="55"/>
        <v>2827.7939999207233</v>
      </c>
      <c r="AC135" s="78">
        <f t="shared" si="55"/>
        <v>3580.3984728989963</v>
      </c>
      <c r="AD135" s="78">
        <f t="shared" si="55"/>
        <v>4333.0029458772697</v>
      </c>
      <c r="AE135" s="78">
        <f t="shared" si="55"/>
        <v>5085.6074188555431</v>
      </c>
      <c r="AF135" s="78">
        <f t="shared" si="55"/>
        <v>5838.2118918338165</v>
      </c>
      <c r="AG135" s="78">
        <f t="shared" si="55"/>
        <v>6590.8163648120899</v>
      </c>
      <c r="AH135" s="78">
        <f t="shared" si="55"/>
        <v>7343.4208377903633</v>
      </c>
      <c r="AI135" s="78">
        <f t="shared" si="55"/>
        <v>8096.0253107686367</v>
      </c>
      <c r="AJ135" s="78">
        <f t="shared" si="55"/>
        <v>8848.6297837469101</v>
      </c>
      <c r="AK135" s="78">
        <f t="shared" si="55"/>
        <v>9601.2342567251835</v>
      </c>
      <c r="AL135" s="78">
        <f t="shared" si="55"/>
        <v>10353.838729703457</v>
      </c>
      <c r="AM135" s="78">
        <f t="shared" si="55"/>
        <v>11106.44320268173</v>
      </c>
      <c r="AN135" s="78">
        <f t="shared" si="55"/>
        <v>11859.04767566</v>
      </c>
      <c r="AO135" s="78">
        <f t="shared" si="55"/>
        <v>12379.5897042999</v>
      </c>
      <c r="AP135" s="78">
        <f t="shared" si="55"/>
        <v>12887.3969098999</v>
      </c>
      <c r="AQ135" s="78">
        <f t="shared" si="55"/>
        <v>13378.5163775</v>
      </c>
      <c r="AR135" s="78">
        <f t="shared" si="55"/>
        <v>13853.49858704</v>
      </c>
      <c r="AS135" s="78">
        <f t="shared" si="55"/>
        <v>14313.286539339901</v>
      </c>
      <c r="AT135" s="79"/>
      <c r="AU135" s="79"/>
      <c r="AV135" s="19"/>
      <c r="AW135" s="19"/>
      <c r="AX135" s="19"/>
      <c r="AY135" s="19"/>
      <c r="AZ135" s="19"/>
      <c r="BA135" s="19"/>
      <c r="BB135" s="19"/>
      <c r="BC135" s="19"/>
      <c r="BD135" s="19"/>
      <c r="BE135" s="19"/>
      <c r="BF135" s="19"/>
      <c r="BG135" s="19"/>
      <c r="BH135" s="19"/>
      <c r="BI135" s="19"/>
      <c r="BJ135" s="19"/>
    </row>
    <row r="136" spans="1:62" s="25" customFormat="1" x14ac:dyDescent="0.3">
      <c r="A136" s="19"/>
      <c r="B136" s="19"/>
      <c r="C136" s="76" t="str">
        <f>"+ "&amp; SUBSTITUTE(C36," (GWh)","")</f>
        <v>+ Other Transport Electrification</v>
      </c>
      <c r="D136" s="19" t="s">
        <v>10</v>
      </c>
      <c r="E136" s="19"/>
      <c r="F136" s="19"/>
      <c r="G136" s="19"/>
      <c r="H136" s="19"/>
      <c r="I136" s="19"/>
      <c r="J136" s="77"/>
      <c r="K136" s="77"/>
      <c r="L136" s="77"/>
      <c r="M136" s="78">
        <f t="shared" ref="M136:AS136" si="56">M39</f>
        <v>0</v>
      </c>
      <c r="N136" s="78">
        <f t="shared" si="56"/>
        <v>73.362353835881791</v>
      </c>
      <c r="O136" s="78">
        <f t="shared" si="56"/>
        <v>176.87651364335741</v>
      </c>
      <c r="P136" s="78">
        <f t="shared" si="56"/>
        <v>287.25461572817051</v>
      </c>
      <c r="Q136" s="78">
        <f t="shared" si="56"/>
        <v>405.70281890294905</v>
      </c>
      <c r="R136" s="78">
        <f t="shared" si="56"/>
        <v>527.67576870968139</v>
      </c>
      <c r="S136" s="78">
        <f t="shared" si="56"/>
        <v>654.40172717728751</v>
      </c>
      <c r="T136" s="78">
        <f t="shared" si="56"/>
        <v>784.42847972912318</v>
      </c>
      <c r="U136" s="78">
        <f t="shared" si="56"/>
        <v>918.89809212839759</v>
      </c>
      <c r="V136" s="78">
        <f t="shared" si="56"/>
        <v>1059.6119591550912</v>
      </c>
      <c r="W136" s="78">
        <f t="shared" si="56"/>
        <v>1206.3645764315372</v>
      </c>
      <c r="X136" s="78">
        <f t="shared" si="56"/>
        <v>1306.8790454420605</v>
      </c>
      <c r="Y136" s="78">
        <f t="shared" si="56"/>
        <v>1410.5966493152055</v>
      </c>
      <c r="Z136" s="78">
        <f t="shared" si="56"/>
        <v>2187.8859375369852</v>
      </c>
      <c r="AA136" s="78">
        <f t="shared" si="56"/>
        <v>2965.175225758765</v>
      </c>
      <c r="AB136" s="78">
        <f t="shared" si="56"/>
        <v>3742.4645139805448</v>
      </c>
      <c r="AC136" s="78">
        <f t="shared" si="56"/>
        <v>4519.7538022023246</v>
      </c>
      <c r="AD136" s="78">
        <f t="shared" si="56"/>
        <v>5297.0430904241039</v>
      </c>
      <c r="AE136" s="78">
        <f t="shared" si="56"/>
        <v>6074.3323786458832</v>
      </c>
      <c r="AF136" s="78">
        <f t="shared" si="56"/>
        <v>6851.6216668676625</v>
      </c>
      <c r="AG136" s="78">
        <f t="shared" si="56"/>
        <v>7628.9109550894418</v>
      </c>
      <c r="AH136" s="78">
        <f t="shared" si="56"/>
        <v>8406.2002433112211</v>
      </c>
      <c r="AI136" s="78">
        <f t="shared" si="56"/>
        <v>9183.4895315330014</v>
      </c>
      <c r="AJ136" s="78">
        <f t="shared" si="56"/>
        <v>9960.7788197547816</v>
      </c>
      <c r="AK136" s="78">
        <f t="shared" si="56"/>
        <v>10738.068107976562</v>
      </c>
      <c r="AL136" s="78">
        <f t="shared" si="56"/>
        <v>11515.357396198342</v>
      </c>
      <c r="AM136" s="78">
        <f t="shared" si="56"/>
        <v>12292.646684420122</v>
      </c>
      <c r="AN136" s="78">
        <f t="shared" si="56"/>
        <v>13069.935972641901</v>
      </c>
      <c r="AO136" s="78">
        <f t="shared" si="56"/>
        <v>13813.5648227899</v>
      </c>
      <c r="AP136" s="78">
        <f t="shared" si="56"/>
        <v>14564.6067207419</v>
      </c>
      <c r="AQ136" s="78">
        <f t="shared" si="56"/>
        <v>15322.777439246</v>
      </c>
      <c r="AR136" s="78">
        <f t="shared" si="56"/>
        <v>16087.78133788</v>
      </c>
      <c r="AS136" s="78">
        <f t="shared" si="56"/>
        <v>16859.283944219998</v>
      </c>
      <c r="AT136" s="19"/>
      <c r="AU136" s="79"/>
      <c r="AV136" s="19"/>
      <c r="AW136" s="19"/>
      <c r="AX136" s="19"/>
      <c r="AY136" s="19"/>
      <c r="AZ136" s="19"/>
      <c r="BA136" s="19"/>
      <c r="BB136" s="19"/>
      <c r="BC136" s="19"/>
      <c r="BD136" s="19"/>
      <c r="BE136" s="19"/>
      <c r="BF136" s="19"/>
      <c r="BG136" s="19"/>
      <c r="BH136" s="19"/>
      <c r="BI136" s="19"/>
      <c r="BJ136" s="19"/>
    </row>
    <row r="137" spans="1:62" s="25" customFormat="1" x14ac:dyDescent="0.3">
      <c r="A137" s="19"/>
      <c r="B137" s="19"/>
      <c r="C137" s="76" t="s">
        <v>65</v>
      </c>
      <c r="D137" s="19" t="s">
        <v>10</v>
      </c>
      <c r="E137" s="19"/>
      <c r="F137" s="19"/>
      <c r="G137" s="19"/>
      <c r="H137" s="19"/>
      <c r="I137" s="19"/>
      <c r="J137" s="77"/>
      <c r="K137" s="77"/>
      <c r="L137" s="77"/>
      <c r="M137" s="78">
        <f t="shared" ref="M137:AS137" si="57">M46</f>
        <v>0</v>
      </c>
      <c r="N137" s="78">
        <f t="shared" si="57"/>
        <v>0</v>
      </c>
      <c r="O137" s="78">
        <f t="shared" si="57"/>
        <v>0</v>
      </c>
      <c r="P137" s="78">
        <f t="shared" si="57"/>
        <v>0</v>
      </c>
      <c r="Q137" s="78">
        <f t="shared" si="57"/>
        <v>0</v>
      </c>
      <c r="R137" s="78">
        <f t="shared" si="57"/>
        <v>0</v>
      </c>
      <c r="S137" s="78">
        <f t="shared" si="57"/>
        <v>0</v>
      </c>
      <c r="T137" s="78">
        <f t="shared" si="57"/>
        <v>0</v>
      </c>
      <c r="U137" s="78">
        <f t="shared" si="57"/>
        <v>0</v>
      </c>
      <c r="V137" s="78">
        <f t="shared" si="57"/>
        <v>0</v>
      </c>
      <c r="W137" s="78">
        <f t="shared" si="57"/>
        <v>0</v>
      </c>
      <c r="X137" s="78">
        <f t="shared" si="57"/>
        <v>0</v>
      </c>
      <c r="Y137" s="78">
        <f t="shared" si="57"/>
        <v>0</v>
      </c>
      <c r="Z137" s="78">
        <f t="shared" si="57"/>
        <v>445.79159840133332</v>
      </c>
      <c r="AA137" s="78">
        <f t="shared" si="57"/>
        <v>891.58319680266663</v>
      </c>
      <c r="AB137" s="78">
        <f t="shared" si="57"/>
        <v>1337.3747952039998</v>
      </c>
      <c r="AC137" s="78">
        <f t="shared" si="57"/>
        <v>1783.1663936053333</v>
      </c>
      <c r="AD137" s="78">
        <f t="shared" si="57"/>
        <v>2228.9579920066667</v>
      </c>
      <c r="AE137" s="78">
        <f t="shared" si="57"/>
        <v>2674.7495904080001</v>
      </c>
      <c r="AF137" s="78">
        <f t="shared" si="57"/>
        <v>3120.5411888093336</v>
      </c>
      <c r="AG137" s="78">
        <f t="shared" si="57"/>
        <v>3566.332787210667</v>
      </c>
      <c r="AH137" s="78">
        <f t="shared" si="57"/>
        <v>4012.1243856120004</v>
      </c>
      <c r="AI137" s="78">
        <f t="shared" si="57"/>
        <v>4457.9159840133334</v>
      </c>
      <c r="AJ137" s="78">
        <f t="shared" si="57"/>
        <v>4903.7075824146668</v>
      </c>
      <c r="AK137" s="78">
        <f t="shared" si="57"/>
        <v>5349.4991808160003</v>
      </c>
      <c r="AL137" s="78">
        <f t="shared" si="57"/>
        <v>5795.2907792173337</v>
      </c>
      <c r="AM137" s="78">
        <f t="shared" si="57"/>
        <v>6241.0823776186671</v>
      </c>
      <c r="AN137" s="78">
        <f t="shared" si="57"/>
        <v>6686.8739760199996</v>
      </c>
      <c r="AO137" s="78">
        <f t="shared" si="57"/>
        <v>7010.3149072199903</v>
      </c>
      <c r="AP137" s="78">
        <f t="shared" si="57"/>
        <v>7301.10657901999</v>
      </c>
      <c r="AQ137" s="78">
        <f t="shared" si="57"/>
        <v>7557.3948156200004</v>
      </c>
      <c r="AR137" s="78">
        <f t="shared" si="57"/>
        <v>7777.5366322199898</v>
      </c>
      <c r="AS137" s="78">
        <f t="shared" si="57"/>
        <v>7959.9963820200001</v>
      </c>
      <c r="AT137" s="19"/>
      <c r="AU137" s="19"/>
      <c r="AV137" s="19"/>
      <c r="AW137" s="19"/>
      <c r="AX137" s="19"/>
      <c r="AY137" s="19"/>
      <c r="AZ137" s="19"/>
      <c r="BA137" s="19"/>
      <c r="BB137" s="19"/>
      <c r="BC137" s="19"/>
      <c r="BD137" s="19"/>
      <c r="BE137" s="19"/>
      <c r="BF137" s="19"/>
      <c r="BG137" s="19"/>
      <c r="BH137" s="19"/>
      <c r="BI137" s="19"/>
      <c r="BJ137" s="19"/>
    </row>
    <row r="138" spans="1:62" s="25" customFormat="1" x14ac:dyDescent="0.3">
      <c r="A138" s="19"/>
      <c r="B138" s="19"/>
      <c r="C138" s="76" t="s">
        <v>66</v>
      </c>
      <c r="D138" s="19" t="s">
        <v>10</v>
      </c>
      <c r="E138" s="19"/>
      <c r="F138" s="19"/>
      <c r="G138" s="19"/>
      <c r="H138" s="19"/>
      <c r="I138" s="19"/>
      <c r="J138" s="77"/>
      <c r="K138" s="77"/>
      <c r="L138" s="77"/>
      <c r="M138" s="78">
        <f t="shared" ref="M138:AS138" si="58">M51</f>
        <v>0</v>
      </c>
      <c r="N138" s="78">
        <f t="shared" si="58"/>
        <v>0</v>
      </c>
      <c r="O138" s="78">
        <f t="shared" si="58"/>
        <v>0</v>
      </c>
      <c r="P138" s="78">
        <f t="shared" si="58"/>
        <v>0</v>
      </c>
      <c r="Q138" s="78">
        <f t="shared" si="58"/>
        <v>0</v>
      </c>
      <c r="R138" s="78">
        <f t="shared" si="58"/>
        <v>0</v>
      </c>
      <c r="S138" s="78">
        <f t="shared" si="58"/>
        <v>0</v>
      </c>
      <c r="T138" s="78">
        <f t="shared" si="58"/>
        <v>0</v>
      </c>
      <c r="U138" s="78">
        <f t="shared" si="58"/>
        <v>0</v>
      </c>
      <c r="V138" s="78">
        <f t="shared" si="58"/>
        <v>0</v>
      </c>
      <c r="W138" s="78">
        <f t="shared" si="58"/>
        <v>0</v>
      </c>
      <c r="X138" s="78">
        <f t="shared" si="58"/>
        <v>0</v>
      </c>
      <c r="Y138" s="78">
        <f t="shared" si="58"/>
        <v>0</v>
      </c>
      <c r="Z138" s="78">
        <f t="shared" si="58"/>
        <v>733.32234099599339</v>
      </c>
      <c r="AA138" s="78">
        <f t="shared" si="58"/>
        <v>1466.6446819919868</v>
      </c>
      <c r="AB138" s="78">
        <f t="shared" si="58"/>
        <v>2199.9670229879803</v>
      </c>
      <c r="AC138" s="78">
        <f t="shared" si="58"/>
        <v>2933.2893639839735</v>
      </c>
      <c r="AD138" s="78">
        <f t="shared" si="58"/>
        <v>3666.6117049799668</v>
      </c>
      <c r="AE138" s="78">
        <f t="shared" si="58"/>
        <v>4399.9340459759605</v>
      </c>
      <c r="AF138" s="78">
        <f t="shared" si="58"/>
        <v>5133.2563869719543</v>
      </c>
      <c r="AG138" s="78">
        <f t="shared" si="58"/>
        <v>5866.578727967948</v>
      </c>
      <c r="AH138" s="78">
        <f t="shared" si="58"/>
        <v>6599.9010689639417</v>
      </c>
      <c r="AI138" s="78">
        <f t="shared" si="58"/>
        <v>7333.2234099599355</v>
      </c>
      <c r="AJ138" s="78">
        <f t="shared" si="58"/>
        <v>8066.5457509559292</v>
      </c>
      <c r="AK138" s="78">
        <f t="shared" si="58"/>
        <v>8799.8680919519229</v>
      </c>
      <c r="AL138" s="78">
        <f t="shared" si="58"/>
        <v>9533.1904329479166</v>
      </c>
      <c r="AM138" s="78">
        <f t="shared" si="58"/>
        <v>10266.51277394391</v>
      </c>
      <c r="AN138" s="78">
        <f t="shared" si="58"/>
        <v>10999.8351149399</v>
      </c>
      <c r="AO138" s="78">
        <f t="shared" si="58"/>
        <v>11184.7408099399</v>
      </c>
      <c r="AP138" s="78">
        <f t="shared" si="58"/>
        <v>11326.7146259399</v>
      </c>
      <c r="AQ138" s="78">
        <f t="shared" si="58"/>
        <v>11435.3672007399</v>
      </c>
      <c r="AR138" s="78">
        <f t="shared" si="58"/>
        <v>11518.7402989399</v>
      </c>
      <c r="AS138" s="78">
        <f t="shared" si="58"/>
        <v>11582.517479939899</v>
      </c>
      <c r="AT138" s="19"/>
      <c r="AU138" s="19"/>
      <c r="AV138" s="19"/>
      <c r="AW138" s="19"/>
      <c r="AX138" s="19"/>
      <c r="AY138" s="19"/>
      <c r="AZ138" s="19"/>
      <c r="BA138" s="19"/>
      <c r="BB138" s="19"/>
      <c r="BC138" s="19"/>
      <c r="BD138" s="19"/>
      <c r="BE138" s="19"/>
      <c r="BF138" s="19"/>
      <c r="BG138" s="19"/>
      <c r="BH138" s="19"/>
      <c r="BI138" s="19"/>
      <c r="BJ138" s="19"/>
    </row>
    <row r="139" spans="1:62" s="25" customFormat="1" x14ac:dyDescent="0.3">
      <c r="A139" s="19"/>
      <c r="B139" s="19"/>
      <c r="C139" s="76" t="s">
        <v>67</v>
      </c>
      <c r="D139" s="19" t="s">
        <v>10</v>
      </c>
      <c r="E139" s="19"/>
      <c r="F139" s="19"/>
      <c r="G139" s="19"/>
      <c r="H139" s="19"/>
      <c r="I139" s="19"/>
      <c r="J139" s="77"/>
      <c r="K139" s="77"/>
      <c r="L139" s="77"/>
      <c r="M139" s="78">
        <f t="shared" ref="M139:AS139" si="59">M56</f>
        <v>0</v>
      </c>
      <c r="N139" s="78">
        <f t="shared" si="59"/>
        <v>0</v>
      </c>
      <c r="O139" s="78">
        <f t="shared" si="59"/>
        <v>0</v>
      </c>
      <c r="P139" s="78">
        <f t="shared" si="59"/>
        <v>0</v>
      </c>
      <c r="Q139" s="78">
        <f t="shared" si="59"/>
        <v>0</v>
      </c>
      <c r="R139" s="78">
        <f t="shared" si="59"/>
        <v>0</v>
      </c>
      <c r="S139" s="78">
        <f t="shared" si="59"/>
        <v>0</v>
      </c>
      <c r="T139" s="78">
        <f t="shared" si="59"/>
        <v>0</v>
      </c>
      <c r="U139" s="78">
        <f t="shared" si="59"/>
        <v>0</v>
      </c>
      <c r="V139" s="78">
        <f t="shared" si="59"/>
        <v>0</v>
      </c>
      <c r="W139" s="78">
        <f t="shared" si="59"/>
        <v>0</v>
      </c>
      <c r="X139" s="78">
        <f t="shared" si="59"/>
        <v>0</v>
      </c>
      <c r="Y139" s="78">
        <f t="shared" si="59"/>
        <v>0</v>
      </c>
      <c r="Z139" s="78">
        <f t="shared" si="59"/>
        <v>182.25100026800001</v>
      </c>
      <c r="AA139" s="78">
        <f t="shared" si="59"/>
        <v>364.50200053600003</v>
      </c>
      <c r="AB139" s="78">
        <f t="shared" si="59"/>
        <v>546.75300080400007</v>
      </c>
      <c r="AC139" s="78">
        <f t="shared" si="59"/>
        <v>729.00400107200005</v>
      </c>
      <c r="AD139" s="78">
        <f t="shared" si="59"/>
        <v>911.25500134000004</v>
      </c>
      <c r="AE139" s="78">
        <f t="shared" si="59"/>
        <v>1093.5060016080001</v>
      </c>
      <c r="AF139" s="78">
        <f t="shared" si="59"/>
        <v>1275.7570018760002</v>
      </c>
      <c r="AG139" s="78">
        <f t="shared" si="59"/>
        <v>1458.0080021440003</v>
      </c>
      <c r="AH139" s="78">
        <f t="shared" si="59"/>
        <v>1640.2590024120004</v>
      </c>
      <c r="AI139" s="78">
        <f t="shared" si="59"/>
        <v>1822.5100026800005</v>
      </c>
      <c r="AJ139" s="78">
        <f t="shared" si="59"/>
        <v>2004.7610029480006</v>
      </c>
      <c r="AK139" s="78">
        <f t="shared" si="59"/>
        <v>2187.0120032160007</v>
      </c>
      <c r="AL139" s="78">
        <f t="shared" si="59"/>
        <v>2369.2630034840008</v>
      </c>
      <c r="AM139" s="78">
        <f t="shared" si="59"/>
        <v>2551.5140037520009</v>
      </c>
      <c r="AN139" s="78">
        <f t="shared" si="59"/>
        <v>2733.7650040200001</v>
      </c>
      <c r="AO139" s="78">
        <f t="shared" si="59"/>
        <v>2920.6112036</v>
      </c>
      <c r="AP139" s="78">
        <f t="shared" si="59"/>
        <v>3106.0695720399899</v>
      </c>
      <c r="AQ139" s="78">
        <f t="shared" si="59"/>
        <v>3289.2415910599998</v>
      </c>
      <c r="AR139" s="78">
        <f t="shared" si="59"/>
        <v>3469.1641222799999</v>
      </c>
      <c r="AS139" s="78">
        <f t="shared" si="59"/>
        <v>3644.5569218400001</v>
      </c>
      <c r="AT139" s="19"/>
      <c r="AU139" s="19"/>
      <c r="AV139" s="19"/>
      <c r="AW139" s="19"/>
      <c r="AX139" s="19"/>
      <c r="AY139" s="19"/>
      <c r="AZ139" s="19"/>
      <c r="BA139" s="19"/>
      <c r="BB139" s="19"/>
      <c r="BC139" s="19"/>
      <c r="BD139" s="19"/>
      <c r="BE139" s="19"/>
      <c r="BF139" s="19"/>
      <c r="BG139" s="19"/>
      <c r="BH139" s="19"/>
      <c r="BI139" s="19"/>
      <c r="BJ139" s="19"/>
    </row>
    <row r="140" spans="1:62" s="25" customFormat="1" x14ac:dyDescent="0.3">
      <c r="A140" s="19"/>
      <c r="B140" s="19"/>
      <c r="C140" s="76" t="s">
        <v>68</v>
      </c>
      <c r="D140" s="19" t="s">
        <v>10</v>
      </c>
      <c r="E140" s="19"/>
      <c r="F140" s="19"/>
      <c r="G140" s="19"/>
      <c r="H140" s="19"/>
      <c r="I140" s="19"/>
      <c r="J140" s="77"/>
      <c r="K140" s="77"/>
      <c r="L140" s="77"/>
      <c r="M140" s="78">
        <f t="shared" ref="M140:AS140" si="60">M61</f>
        <v>0</v>
      </c>
      <c r="N140" s="78">
        <f t="shared" si="60"/>
        <v>0</v>
      </c>
      <c r="O140" s="78">
        <f t="shared" si="60"/>
        <v>0</v>
      </c>
      <c r="P140" s="78">
        <f t="shared" si="60"/>
        <v>0</v>
      </c>
      <c r="Q140" s="78">
        <f t="shared" si="60"/>
        <v>0</v>
      </c>
      <c r="R140" s="78">
        <f t="shared" si="60"/>
        <v>0</v>
      </c>
      <c r="S140" s="78">
        <f t="shared" si="60"/>
        <v>0</v>
      </c>
      <c r="T140" s="78">
        <f t="shared" si="60"/>
        <v>0</v>
      </c>
      <c r="U140" s="78">
        <f t="shared" si="60"/>
        <v>0</v>
      </c>
      <c r="V140" s="78">
        <f t="shared" si="60"/>
        <v>0</v>
      </c>
      <c r="W140" s="78">
        <f t="shared" si="60"/>
        <v>0</v>
      </c>
      <c r="X140" s="78">
        <f t="shared" si="60"/>
        <v>0</v>
      </c>
      <c r="Y140" s="78">
        <f t="shared" si="60"/>
        <v>0</v>
      </c>
      <c r="Z140" s="78">
        <f t="shared" si="60"/>
        <v>86.322725010666005</v>
      </c>
      <c r="AA140" s="78">
        <f t="shared" si="60"/>
        <v>172.64545002133201</v>
      </c>
      <c r="AB140" s="78">
        <f t="shared" si="60"/>
        <v>258.96817503199804</v>
      </c>
      <c r="AC140" s="78">
        <f t="shared" si="60"/>
        <v>345.29090004266402</v>
      </c>
      <c r="AD140" s="78">
        <f t="shared" si="60"/>
        <v>431.61362505333</v>
      </c>
      <c r="AE140" s="78">
        <f t="shared" si="60"/>
        <v>517.93635006399597</v>
      </c>
      <c r="AF140" s="78">
        <f t="shared" si="60"/>
        <v>604.25907507466195</v>
      </c>
      <c r="AG140" s="78">
        <f t="shared" si="60"/>
        <v>690.58180008532793</v>
      </c>
      <c r="AH140" s="78">
        <f t="shared" si="60"/>
        <v>776.9045250959939</v>
      </c>
      <c r="AI140" s="78">
        <f t="shared" si="60"/>
        <v>863.22725010665988</v>
      </c>
      <c r="AJ140" s="78">
        <f t="shared" si="60"/>
        <v>949.54997511732586</v>
      </c>
      <c r="AK140" s="78">
        <f t="shared" si="60"/>
        <v>1035.8727001279919</v>
      </c>
      <c r="AL140" s="78">
        <f t="shared" si="60"/>
        <v>1122.195425138658</v>
      </c>
      <c r="AM140" s="78">
        <f t="shared" si="60"/>
        <v>1208.5181501493241</v>
      </c>
      <c r="AN140" s="78">
        <f t="shared" si="60"/>
        <v>1294.84087515999</v>
      </c>
      <c r="AO140" s="78">
        <f t="shared" si="60"/>
        <v>1531.3168670799901</v>
      </c>
      <c r="AP140" s="78">
        <f t="shared" si="60"/>
        <v>1768.3715346399899</v>
      </c>
      <c r="AQ140" s="78">
        <f t="shared" si="60"/>
        <v>2002.7876939400001</v>
      </c>
      <c r="AR140" s="78">
        <f t="shared" si="60"/>
        <v>2231.0360854800001</v>
      </c>
      <c r="AS140" s="78">
        <f t="shared" si="60"/>
        <v>2449.1999464599999</v>
      </c>
      <c r="AT140" s="19"/>
      <c r="AU140" s="19"/>
      <c r="AV140" s="19"/>
      <c r="AW140" s="19"/>
      <c r="AX140" s="19"/>
      <c r="AY140" s="19"/>
      <c r="AZ140" s="19"/>
      <c r="BA140" s="19"/>
      <c r="BB140" s="19"/>
      <c r="BC140" s="19"/>
      <c r="BD140" s="19"/>
      <c r="BE140" s="19"/>
      <c r="BF140" s="19"/>
      <c r="BG140" s="19"/>
      <c r="BH140" s="19"/>
      <c r="BI140" s="19"/>
      <c r="BJ140" s="19"/>
    </row>
    <row r="141" spans="1:62" s="25" customFormat="1" x14ac:dyDescent="0.3">
      <c r="A141" s="19"/>
      <c r="B141" s="19"/>
      <c r="C141" s="76" t="s">
        <v>69</v>
      </c>
      <c r="D141" s="19" t="s">
        <v>10</v>
      </c>
      <c r="E141" s="19"/>
      <c r="F141" s="19"/>
      <c r="G141" s="19"/>
      <c r="H141" s="19"/>
      <c r="I141" s="19"/>
      <c r="J141" s="77"/>
      <c r="K141" s="77"/>
      <c r="L141" s="77"/>
      <c r="M141" s="78">
        <f t="shared" ref="M141:AS141" si="61">M66</f>
        <v>0</v>
      </c>
      <c r="N141" s="78">
        <f t="shared" si="61"/>
        <v>0</v>
      </c>
      <c r="O141" s="78">
        <f t="shared" si="61"/>
        <v>0</v>
      </c>
      <c r="P141" s="78">
        <f t="shared" si="61"/>
        <v>0</v>
      </c>
      <c r="Q141" s="78">
        <f t="shared" si="61"/>
        <v>0</v>
      </c>
      <c r="R141" s="78">
        <f t="shared" si="61"/>
        <v>0</v>
      </c>
      <c r="S141" s="78">
        <f t="shared" si="61"/>
        <v>0</v>
      </c>
      <c r="T141" s="78">
        <f t="shared" si="61"/>
        <v>0</v>
      </c>
      <c r="U141" s="78">
        <f t="shared" si="61"/>
        <v>0</v>
      </c>
      <c r="V141" s="78">
        <f t="shared" si="61"/>
        <v>0</v>
      </c>
      <c r="W141" s="78">
        <f t="shared" si="61"/>
        <v>0</v>
      </c>
      <c r="X141" s="78">
        <f t="shared" si="61"/>
        <v>0</v>
      </c>
      <c r="Y141" s="78">
        <f t="shared" si="61"/>
        <v>0</v>
      </c>
      <c r="Z141" s="78">
        <f t="shared" si="61"/>
        <v>178.01249078799935</v>
      </c>
      <c r="AA141" s="78">
        <f t="shared" si="61"/>
        <v>356.02498157599871</v>
      </c>
      <c r="AB141" s="78">
        <f t="shared" si="61"/>
        <v>534.03747236399806</v>
      </c>
      <c r="AC141" s="78">
        <f t="shared" si="61"/>
        <v>712.04996315199742</v>
      </c>
      <c r="AD141" s="78">
        <f t="shared" si="61"/>
        <v>890.06245393999677</v>
      </c>
      <c r="AE141" s="78">
        <f t="shared" si="61"/>
        <v>1068.0749447279961</v>
      </c>
      <c r="AF141" s="78">
        <f t="shared" si="61"/>
        <v>1246.0874355159954</v>
      </c>
      <c r="AG141" s="78">
        <f t="shared" si="61"/>
        <v>1424.0999263039948</v>
      </c>
      <c r="AH141" s="78">
        <f t="shared" si="61"/>
        <v>1602.1124170919943</v>
      </c>
      <c r="AI141" s="78">
        <f t="shared" si="61"/>
        <v>1780.1249078799938</v>
      </c>
      <c r="AJ141" s="78">
        <f t="shared" si="61"/>
        <v>1958.1373986679932</v>
      </c>
      <c r="AK141" s="78">
        <f t="shared" si="61"/>
        <v>2136.1498894559927</v>
      </c>
      <c r="AL141" s="78">
        <f t="shared" si="61"/>
        <v>2314.1623802439922</v>
      </c>
      <c r="AM141" s="78">
        <f t="shared" si="61"/>
        <v>2492.1748710319916</v>
      </c>
      <c r="AN141" s="78">
        <f t="shared" si="61"/>
        <v>2670.1873618199902</v>
      </c>
      <c r="AO141" s="78">
        <f t="shared" si="61"/>
        <v>2862.3226122399901</v>
      </c>
      <c r="AP141" s="78">
        <f t="shared" si="61"/>
        <v>3050.64720704</v>
      </c>
      <c r="AQ141" s="78">
        <f t="shared" si="61"/>
        <v>3234.07357366</v>
      </c>
      <c r="AR141" s="78">
        <f t="shared" si="61"/>
        <v>3411.4934001000001</v>
      </c>
      <c r="AS141" s="78">
        <f t="shared" si="61"/>
        <v>3581.8508830599999</v>
      </c>
      <c r="AT141" s="19"/>
      <c r="AU141" s="19"/>
      <c r="AV141" s="19"/>
      <c r="AW141" s="19"/>
      <c r="AX141" s="19"/>
      <c r="AY141" s="19"/>
      <c r="AZ141" s="19"/>
      <c r="BA141" s="19"/>
      <c r="BB141" s="19"/>
      <c r="BC141" s="19"/>
      <c r="BD141" s="19"/>
      <c r="BE141" s="19"/>
      <c r="BF141" s="19"/>
      <c r="BG141" s="19"/>
      <c r="BH141" s="19"/>
      <c r="BI141" s="19"/>
      <c r="BJ141" s="19"/>
    </row>
    <row r="142" spans="1:62" s="25" customFormat="1" x14ac:dyDescent="0.3">
      <c r="A142" s="19"/>
      <c r="B142" s="19"/>
      <c r="C142" s="76" t="s">
        <v>70</v>
      </c>
      <c r="D142" s="19" t="s">
        <v>10</v>
      </c>
      <c r="E142" s="19"/>
      <c r="F142" s="19"/>
      <c r="G142" s="19"/>
      <c r="H142" s="19"/>
      <c r="I142" s="19"/>
      <c r="J142" s="77"/>
      <c r="K142" s="77"/>
      <c r="L142" s="77"/>
      <c r="M142" s="78">
        <f t="shared" ref="M142:AS142" si="62">M71</f>
        <v>0</v>
      </c>
      <c r="N142" s="78">
        <f t="shared" si="62"/>
        <v>0</v>
      </c>
      <c r="O142" s="78">
        <f t="shared" si="62"/>
        <v>0</v>
      </c>
      <c r="P142" s="78">
        <f t="shared" si="62"/>
        <v>0</v>
      </c>
      <c r="Q142" s="78">
        <f t="shared" si="62"/>
        <v>0</v>
      </c>
      <c r="R142" s="78">
        <f t="shared" si="62"/>
        <v>0</v>
      </c>
      <c r="S142" s="78">
        <f t="shared" si="62"/>
        <v>0</v>
      </c>
      <c r="T142" s="78">
        <f t="shared" si="62"/>
        <v>0</v>
      </c>
      <c r="U142" s="78">
        <f t="shared" si="62"/>
        <v>0</v>
      </c>
      <c r="V142" s="78">
        <f t="shared" si="62"/>
        <v>0</v>
      </c>
      <c r="W142" s="78">
        <f t="shared" si="62"/>
        <v>0</v>
      </c>
      <c r="X142" s="78">
        <f t="shared" si="62"/>
        <v>0</v>
      </c>
      <c r="Y142" s="78">
        <f t="shared" si="62"/>
        <v>0</v>
      </c>
      <c r="Z142" s="78">
        <f t="shared" si="62"/>
        <v>415.01723374133331</v>
      </c>
      <c r="AA142" s="78">
        <f t="shared" si="62"/>
        <v>830.03446748266663</v>
      </c>
      <c r="AB142" s="78">
        <f t="shared" si="62"/>
        <v>1245.051701224</v>
      </c>
      <c r="AC142" s="78">
        <f t="shared" si="62"/>
        <v>1660.0689349653333</v>
      </c>
      <c r="AD142" s="78">
        <f t="shared" si="62"/>
        <v>2075.0861687066667</v>
      </c>
      <c r="AE142" s="78">
        <f t="shared" si="62"/>
        <v>2490.103402448</v>
      </c>
      <c r="AF142" s="78">
        <f t="shared" si="62"/>
        <v>2905.1206361893333</v>
      </c>
      <c r="AG142" s="78">
        <f t="shared" si="62"/>
        <v>3320.1378699306665</v>
      </c>
      <c r="AH142" s="78">
        <f t="shared" si="62"/>
        <v>3735.1551036719998</v>
      </c>
      <c r="AI142" s="78">
        <f t="shared" si="62"/>
        <v>4150.1723374133335</v>
      </c>
      <c r="AJ142" s="78">
        <f t="shared" si="62"/>
        <v>4565.1895711546667</v>
      </c>
      <c r="AK142" s="78">
        <f t="shared" si="62"/>
        <v>4980.206804896</v>
      </c>
      <c r="AL142" s="78">
        <f t="shared" si="62"/>
        <v>5395.2240386373333</v>
      </c>
      <c r="AM142" s="78">
        <f t="shared" si="62"/>
        <v>5810.2412723786665</v>
      </c>
      <c r="AN142" s="78">
        <f t="shared" si="62"/>
        <v>6225.2585061199998</v>
      </c>
      <c r="AO142" s="78">
        <f t="shared" si="62"/>
        <v>6457.8536487799902</v>
      </c>
      <c r="AP142" s="78">
        <f t="shared" si="62"/>
        <v>6660.7879949799899</v>
      </c>
      <c r="AQ142" s="78">
        <f t="shared" si="62"/>
        <v>6837.23355154</v>
      </c>
      <c r="AR142" s="78">
        <f t="shared" si="62"/>
        <v>6990.8923363800004</v>
      </c>
      <c r="AS142" s="78">
        <f t="shared" si="62"/>
        <v>7125.6340984199896</v>
      </c>
      <c r="AT142" s="19"/>
      <c r="AU142" s="19"/>
      <c r="AV142" s="19"/>
      <c r="AW142" s="19"/>
      <c r="AX142" s="19"/>
      <c r="AY142" s="19"/>
      <c r="AZ142" s="19"/>
      <c r="BA142" s="19"/>
      <c r="BB142" s="19"/>
      <c r="BC142" s="19"/>
      <c r="BD142" s="19"/>
      <c r="BE142" s="19"/>
      <c r="BF142" s="19"/>
      <c r="BG142" s="19"/>
      <c r="BH142" s="19"/>
      <c r="BI142" s="19"/>
      <c r="BJ142" s="19"/>
    </row>
    <row r="143" spans="1:62" s="25" customFormat="1" x14ac:dyDescent="0.3">
      <c r="A143" s="19"/>
      <c r="B143" s="19"/>
      <c r="C143" s="76" t="s">
        <v>71</v>
      </c>
      <c r="D143" s="19" t="s">
        <v>10</v>
      </c>
      <c r="E143" s="19"/>
      <c r="F143" s="19"/>
      <c r="G143" s="19"/>
      <c r="H143" s="19"/>
      <c r="I143" s="19"/>
      <c r="J143" s="77"/>
      <c r="K143" s="77"/>
      <c r="L143" s="77"/>
      <c r="M143" s="78">
        <f t="shared" ref="M143:AS143" si="63">M76</f>
        <v>0</v>
      </c>
      <c r="N143" s="78">
        <f t="shared" si="63"/>
        <v>0</v>
      </c>
      <c r="O143" s="78">
        <f t="shared" si="63"/>
        <v>0</v>
      </c>
      <c r="P143" s="78">
        <f t="shared" si="63"/>
        <v>0</v>
      </c>
      <c r="Q143" s="78">
        <f t="shared" si="63"/>
        <v>0</v>
      </c>
      <c r="R143" s="78">
        <f t="shared" si="63"/>
        <v>0</v>
      </c>
      <c r="S143" s="78">
        <f t="shared" si="63"/>
        <v>0</v>
      </c>
      <c r="T143" s="78">
        <f t="shared" si="63"/>
        <v>0</v>
      </c>
      <c r="U143" s="78">
        <f t="shared" si="63"/>
        <v>0</v>
      </c>
      <c r="V143" s="78">
        <f t="shared" si="63"/>
        <v>0</v>
      </c>
      <c r="W143" s="78">
        <f t="shared" si="63"/>
        <v>0</v>
      </c>
      <c r="X143" s="78">
        <f t="shared" si="63"/>
        <v>0</v>
      </c>
      <c r="Y143" s="78">
        <f t="shared" si="63"/>
        <v>0</v>
      </c>
      <c r="Z143" s="78">
        <f t="shared" si="63"/>
        <v>299.50818876133332</v>
      </c>
      <c r="AA143" s="78">
        <f t="shared" si="63"/>
        <v>599.01637752266663</v>
      </c>
      <c r="AB143" s="78">
        <f t="shared" si="63"/>
        <v>898.524566284</v>
      </c>
      <c r="AC143" s="78">
        <f t="shared" si="63"/>
        <v>1198.0327550453333</v>
      </c>
      <c r="AD143" s="78">
        <f t="shared" si="63"/>
        <v>1497.5409438066665</v>
      </c>
      <c r="AE143" s="78">
        <f t="shared" si="63"/>
        <v>1797.0491325679998</v>
      </c>
      <c r="AF143" s="78">
        <f t="shared" si="63"/>
        <v>2096.5573213293333</v>
      </c>
      <c r="AG143" s="78">
        <f t="shared" si="63"/>
        <v>2396.0655100906665</v>
      </c>
      <c r="AH143" s="78">
        <f t="shared" si="63"/>
        <v>2695.5736988519998</v>
      </c>
      <c r="AI143" s="78">
        <f t="shared" si="63"/>
        <v>2995.081887613333</v>
      </c>
      <c r="AJ143" s="78">
        <f t="shared" si="63"/>
        <v>3294.5900763746663</v>
      </c>
      <c r="AK143" s="78">
        <f t="shared" si="63"/>
        <v>3594.0982651359996</v>
      </c>
      <c r="AL143" s="78">
        <f t="shared" si="63"/>
        <v>3893.6064538973328</v>
      </c>
      <c r="AM143" s="78">
        <f t="shared" si="63"/>
        <v>4193.1146426586665</v>
      </c>
      <c r="AN143" s="78">
        <f t="shared" si="63"/>
        <v>4492.6228314199998</v>
      </c>
      <c r="AO143" s="78">
        <f t="shared" si="63"/>
        <v>5052.1409131</v>
      </c>
      <c r="AP143" s="78">
        <f t="shared" si="63"/>
        <v>5576.1720737199903</v>
      </c>
      <c r="AQ143" s="78">
        <f t="shared" si="63"/>
        <v>6047.7136731399896</v>
      </c>
      <c r="AR143" s="78">
        <f t="shared" si="63"/>
        <v>6456.2052954399996</v>
      </c>
      <c r="AS143" s="78">
        <f t="shared" si="63"/>
        <v>6798.8701910199998</v>
      </c>
      <c r="AT143" s="19"/>
      <c r="AU143" s="19"/>
      <c r="AV143" s="19"/>
      <c r="AW143" s="19"/>
      <c r="AX143" s="19"/>
      <c r="AY143" s="19"/>
      <c r="AZ143" s="19"/>
      <c r="BA143" s="19"/>
      <c r="BB143" s="19"/>
      <c r="BC143" s="19"/>
      <c r="BD143" s="19"/>
      <c r="BE143" s="19"/>
      <c r="BF143" s="19"/>
      <c r="BG143" s="19"/>
      <c r="BH143" s="19"/>
      <c r="BI143" s="19"/>
      <c r="BJ143" s="19"/>
    </row>
    <row r="144" spans="1:62" s="25" customFormat="1" x14ac:dyDescent="0.3">
      <c r="A144" s="19"/>
      <c r="B144" s="19"/>
      <c r="C144" s="76" t="str">
        <f>"+ "&amp; SUBSTITUTE(C83," (GWh)","")</f>
        <v>+ Hydrogen Production</v>
      </c>
      <c r="D144" s="19" t="s">
        <v>10</v>
      </c>
      <c r="E144" s="19"/>
      <c r="F144" s="19"/>
      <c r="G144" s="19"/>
      <c r="H144" s="19"/>
      <c r="I144" s="19"/>
      <c r="J144" s="77"/>
      <c r="K144" s="77"/>
      <c r="L144" s="77"/>
      <c r="M144" s="78">
        <f t="shared" ref="M144:AS144" si="64">M89</f>
        <v>0</v>
      </c>
      <c r="N144" s="78">
        <f t="shared" si="64"/>
        <v>0</v>
      </c>
      <c r="O144" s="78">
        <f t="shared" si="64"/>
        <v>0</v>
      </c>
      <c r="P144" s="78">
        <f t="shared" si="64"/>
        <v>0</v>
      </c>
      <c r="Q144" s="78">
        <f t="shared" si="64"/>
        <v>0</v>
      </c>
      <c r="R144" s="78">
        <f t="shared" si="64"/>
        <v>0</v>
      </c>
      <c r="S144" s="78">
        <f t="shared" si="64"/>
        <v>0</v>
      </c>
      <c r="T144" s="78">
        <f t="shared" si="64"/>
        <v>0</v>
      </c>
      <c r="U144" s="78">
        <f t="shared" si="64"/>
        <v>0</v>
      </c>
      <c r="V144" s="78">
        <f t="shared" si="64"/>
        <v>0</v>
      </c>
      <c r="W144" s="78">
        <f t="shared" si="64"/>
        <v>0</v>
      </c>
      <c r="X144" s="78">
        <f t="shared" si="64"/>
        <v>0</v>
      </c>
      <c r="Y144" s="78">
        <f t="shared" si="64"/>
        <v>0</v>
      </c>
      <c r="Z144" s="78">
        <f t="shared" si="64"/>
        <v>0</v>
      </c>
      <c r="AA144" s="78">
        <f t="shared" si="64"/>
        <v>0</v>
      </c>
      <c r="AB144" s="78">
        <f t="shared" si="64"/>
        <v>0</v>
      </c>
      <c r="AC144" s="78">
        <f t="shared" si="64"/>
        <v>0</v>
      </c>
      <c r="AD144" s="78">
        <f t="shared" si="64"/>
        <v>0</v>
      </c>
      <c r="AE144" s="78">
        <f t="shared" si="64"/>
        <v>0</v>
      </c>
      <c r="AF144" s="78">
        <f t="shared" si="64"/>
        <v>0</v>
      </c>
      <c r="AG144" s="78">
        <f t="shared" si="64"/>
        <v>0</v>
      </c>
      <c r="AH144" s="78">
        <f t="shared" si="64"/>
        <v>0</v>
      </c>
      <c r="AI144" s="78">
        <f t="shared" si="64"/>
        <v>0</v>
      </c>
      <c r="AJ144" s="78">
        <f t="shared" si="64"/>
        <v>0</v>
      </c>
      <c r="AK144" s="78">
        <f t="shared" si="64"/>
        <v>0</v>
      </c>
      <c r="AL144" s="78">
        <f t="shared" si="64"/>
        <v>0</v>
      </c>
      <c r="AM144" s="78">
        <f t="shared" si="64"/>
        <v>0</v>
      </c>
      <c r="AN144" s="78">
        <f t="shared" si="64"/>
        <v>0</v>
      </c>
      <c r="AO144" s="78">
        <f t="shared" si="64"/>
        <v>0</v>
      </c>
      <c r="AP144" s="78">
        <f t="shared" si="64"/>
        <v>0</v>
      </c>
      <c r="AQ144" s="78">
        <f t="shared" si="64"/>
        <v>0</v>
      </c>
      <c r="AR144" s="78">
        <f t="shared" si="64"/>
        <v>0</v>
      </c>
      <c r="AS144" s="78">
        <f t="shared" si="64"/>
        <v>0</v>
      </c>
      <c r="AT144" s="19"/>
      <c r="AU144" s="19"/>
      <c r="AV144" s="19"/>
      <c r="AW144" s="19"/>
      <c r="AX144" s="19"/>
      <c r="AY144" s="19"/>
      <c r="AZ144" s="19"/>
      <c r="BA144" s="19"/>
      <c r="BB144" s="19"/>
      <c r="BC144" s="19"/>
      <c r="BD144" s="19"/>
      <c r="BE144" s="19"/>
      <c r="BF144" s="19"/>
      <c r="BG144" s="19"/>
      <c r="BH144" s="19"/>
      <c r="BI144" s="19"/>
      <c r="BJ144" s="19"/>
    </row>
    <row r="145" spans="1:62" x14ac:dyDescent="0.3">
      <c r="A145" s="4"/>
      <c r="B145" s="4"/>
      <c r="C145" s="80" t="str">
        <f>"- "&amp; SUBSTITUTE(C91," (GWh)","")</f>
        <v>- Energy Efficiency</v>
      </c>
      <c r="D145" s="4" t="s">
        <v>10</v>
      </c>
      <c r="E145" s="4"/>
      <c r="F145" s="4"/>
      <c r="G145" s="4"/>
      <c r="H145" s="4"/>
      <c r="I145" s="4"/>
      <c r="J145" s="5"/>
      <c r="K145" s="5"/>
      <c r="L145" s="5"/>
      <c r="M145" s="81">
        <f t="shared" ref="M145:AS145" si="65">-M95</f>
        <v>0</v>
      </c>
      <c r="N145" s="81">
        <f t="shared" si="65"/>
        <v>0</v>
      </c>
      <c r="O145" s="81">
        <f t="shared" si="65"/>
        <v>-1091.5571249404616</v>
      </c>
      <c r="P145" s="81">
        <f t="shared" si="65"/>
        <v>-1091.5571249404616</v>
      </c>
      <c r="Q145" s="81">
        <f t="shared" si="65"/>
        <v>-1091.5571249404616</v>
      </c>
      <c r="R145" s="81">
        <f t="shared" si="65"/>
        <v>-1091.5571249404616</v>
      </c>
      <c r="S145" s="81">
        <f t="shared" si="65"/>
        <v>-1091.5571249404616</v>
      </c>
      <c r="T145" s="81">
        <f t="shared" si="65"/>
        <v>-1091.5571249404616</v>
      </c>
      <c r="U145" s="81">
        <f t="shared" si="65"/>
        <v>-1091.5571249404616</v>
      </c>
      <c r="V145" s="81">
        <f t="shared" si="65"/>
        <v>-1091.5571249404616</v>
      </c>
      <c r="W145" s="81">
        <f t="shared" si="65"/>
        <v>-1091.5571249404616</v>
      </c>
      <c r="X145" s="81">
        <f t="shared" si="65"/>
        <v>-1091.5571249404616</v>
      </c>
      <c r="Y145" s="81">
        <f t="shared" si="65"/>
        <v>-1091.5571249404616</v>
      </c>
      <c r="Z145" s="81">
        <f t="shared" si="65"/>
        <v>-1091.5571249404616</v>
      </c>
      <c r="AA145" s="81">
        <f t="shared" si="65"/>
        <v>-1091.5571249404616</v>
      </c>
      <c r="AB145" s="81">
        <f t="shared" si="65"/>
        <v>-1091.5571249404616</v>
      </c>
      <c r="AC145" s="81">
        <f t="shared" si="65"/>
        <v>-1091.5571249404616</v>
      </c>
      <c r="AD145" s="81">
        <f t="shared" si="65"/>
        <v>-1091.5571249404616</v>
      </c>
      <c r="AE145" s="81">
        <f t="shared" si="65"/>
        <v>-1091.5571249404616</v>
      </c>
      <c r="AF145" s="81">
        <f t="shared" si="65"/>
        <v>-1091.5571249404616</v>
      </c>
      <c r="AG145" s="81">
        <f t="shared" si="65"/>
        <v>-1091.5571249404616</v>
      </c>
      <c r="AH145" s="81">
        <f t="shared" si="65"/>
        <v>-1091.5571249404616</v>
      </c>
      <c r="AI145" s="81">
        <f t="shared" si="65"/>
        <v>-1091.5571249404616</v>
      </c>
      <c r="AJ145" s="81">
        <f t="shared" si="65"/>
        <v>-1091.5571249404616</v>
      </c>
      <c r="AK145" s="81">
        <f t="shared" si="65"/>
        <v>-1091.5571249404616</v>
      </c>
      <c r="AL145" s="81">
        <f t="shared" si="65"/>
        <v>-1091.5571249404616</v>
      </c>
      <c r="AM145" s="81">
        <f t="shared" si="65"/>
        <v>-1091.5571249404616</v>
      </c>
      <c r="AN145" s="81">
        <f t="shared" si="65"/>
        <v>-1091.5571249404616</v>
      </c>
      <c r="AO145" s="81">
        <f t="shared" si="65"/>
        <v>-1091.5571249404616</v>
      </c>
      <c r="AP145" s="81">
        <f t="shared" si="65"/>
        <v>-1091.5571249404616</v>
      </c>
      <c r="AQ145" s="81">
        <f t="shared" si="65"/>
        <v>-1091.5571249404616</v>
      </c>
      <c r="AR145" s="81">
        <f t="shared" si="65"/>
        <v>-1091.5571249404616</v>
      </c>
      <c r="AS145" s="81">
        <f t="shared" si="65"/>
        <v>-1091.5571249404616</v>
      </c>
      <c r="AT145" s="4"/>
      <c r="AU145" s="4"/>
      <c r="AV145" s="4"/>
      <c r="AW145" s="4"/>
      <c r="AX145" s="4"/>
      <c r="AY145" s="4"/>
      <c r="AZ145" s="4"/>
      <c r="BA145" s="4"/>
      <c r="BB145" s="4"/>
      <c r="BC145" s="4"/>
      <c r="BD145" s="4"/>
      <c r="BE145" s="4"/>
      <c r="BF145" s="4"/>
      <c r="BG145" s="4"/>
      <c r="BH145" s="4"/>
      <c r="BI145" s="4"/>
      <c r="BJ145" s="4"/>
    </row>
    <row r="146" spans="1:62" x14ac:dyDescent="0.3">
      <c r="A146" s="4"/>
      <c r="B146" s="4"/>
      <c r="C146" s="80" t="str">
        <f>"- "&amp; SUBSTITUTE(C100," (GWh)","")</f>
        <v>- Behind-the-Meter PV</v>
      </c>
      <c r="D146" s="4" t="s">
        <v>10</v>
      </c>
      <c r="E146" s="4"/>
      <c r="F146" s="4"/>
      <c r="G146" s="4"/>
      <c r="H146" s="4"/>
      <c r="I146" s="4"/>
      <c r="J146" s="5"/>
      <c r="K146" s="5"/>
      <c r="L146" s="5"/>
      <c r="M146" s="81">
        <f t="shared" ref="M146:AS146" si="66">-M106</f>
        <v>0</v>
      </c>
      <c r="N146" s="81">
        <f t="shared" si="66"/>
        <v>-14934.308572223739</v>
      </c>
      <c r="O146" s="81">
        <f t="shared" si="66"/>
        <v>-15068.308572223739</v>
      </c>
      <c r="P146" s="81">
        <f t="shared" si="66"/>
        <v>-15314.308572223739</v>
      </c>
      <c r="Q146" s="81">
        <f t="shared" si="66"/>
        <v>-15574.308572223739</v>
      </c>
      <c r="R146" s="81">
        <f t="shared" si="66"/>
        <v>-15844.308572223739</v>
      </c>
      <c r="S146" s="81">
        <f t="shared" si="66"/>
        <v>-16111.308572223739</v>
      </c>
      <c r="T146" s="81">
        <f t="shared" si="66"/>
        <v>-16375.308572223739</v>
      </c>
      <c r="U146" s="81">
        <f t="shared" si="66"/>
        <v>-16631.308572223737</v>
      </c>
      <c r="V146" s="81">
        <f t="shared" si="66"/>
        <v>-16878.308572223737</v>
      </c>
      <c r="W146" s="81">
        <f t="shared" si="66"/>
        <v>-17119.308572223737</v>
      </c>
      <c r="X146" s="81">
        <f t="shared" si="66"/>
        <v>-17357.308572223737</v>
      </c>
      <c r="Y146" s="81">
        <f t="shared" si="66"/>
        <v>-17591.308572223737</v>
      </c>
      <c r="Z146" s="81">
        <f t="shared" si="66"/>
        <v>-18354.308572223737</v>
      </c>
      <c r="AA146" s="81">
        <f t="shared" si="66"/>
        <v>-18646.308572223737</v>
      </c>
      <c r="AB146" s="81">
        <f t="shared" si="66"/>
        <v>-18937.308572223737</v>
      </c>
      <c r="AC146" s="81">
        <f t="shared" si="66"/>
        <v>-19229.308572223737</v>
      </c>
      <c r="AD146" s="81">
        <f t="shared" si="66"/>
        <v>-19521.308572223737</v>
      </c>
      <c r="AE146" s="81">
        <f t="shared" si="66"/>
        <v>-19812.308572223737</v>
      </c>
      <c r="AF146" s="81">
        <f t="shared" si="66"/>
        <v>-20104.308572223737</v>
      </c>
      <c r="AG146" s="81">
        <f t="shared" si="66"/>
        <v>-20395.308572223737</v>
      </c>
      <c r="AH146" s="81">
        <f t="shared" si="66"/>
        <v>-20687.308572223737</v>
      </c>
      <c r="AI146" s="81">
        <f t="shared" si="66"/>
        <v>-20978.308572223737</v>
      </c>
      <c r="AJ146" s="81">
        <f t="shared" si="66"/>
        <v>-21270.308572223737</v>
      </c>
      <c r="AK146" s="81">
        <f t="shared" si="66"/>
        <v>-21562.308572223737</v>
      </c>
      <c r="AL146" s="81">
        <f t="shared" si="66"/>
        <v>-21853.308572223737</v>
      </c>
      <c r="AM146" s="81">
        <f t="shared" si="66"/>
        <v>-22145.308572223737</v>
      </c>
      <c r="AN146" s="81">
        <f t="shared" si="66"/>
        <v>-22436.308572223737</v>
      </c>
      <c r="AO146" s="81">
        <f t="shared" si="66"/>
        <v>-22728.308572223737</v>
      </c>
      <c r="AP146" s="81">
        <f t="shared" si="66"/>
        <v>-23019.308572223737</v>
      </c>
      <c r="AQ146" s="81">
        <f t="shared" si="66"/>
        <v>-23311.308572223737</v>
      </c>
      <c r="AR146" s="81">
        <f t="shared" si="66"/>
        <v>-23603.308572223737</v>
      </c>
      <c r="AS146" s="81">
        <f t="shared" si="66"/>
        <v>-23894.308572223737</v>
      </c>
      <c r="AT146" s="4"/>
      <c r="AU146" s="4"/>
      <c r="AV146" s="4"/>
      <c r="AW146" s="4"/>
      <c r="AX146" s="4"/>
      <c r="AY146" s="4"/>
      <c r="AZ146" s="4"/>
      <c r="BA146" s="4"/>
      <c r="BB146" s="4"/>
      <c r="BC146" s="4"/>
      <c r="BD146" s="4"/>
      <c r="BE146" s="4"/>
      <c r="BF146" s="4"/>
      <c r="BG146" s="4"/>
      <c r="BH146" s="4"/>
      <c r="BI146" s="4"/>
      <c r="BJ146" s="4"/>
    </row>
    <row r="147" spans="1:62" x14ac:dyDescent="0.3">
      <c r="A147" s="4"/>
      <c r="B147" s="4"/>
      <c r="C147" s="82" t="str">
        <f>"- "&amp; SUBSTITUTE(C108," (GWh)","")</f>
        <v>- Behind-the-Meter CHP</v>
      </c>
      <c r="D147" s="4" t="s">
        <v>10</v>
      </c>
      <c r="E147" s="4"/>
      <c r="F147" s="4"/>
      <c r="G147" s="4"/>
      <c r="H147" s="4"/>
      <c r="I147" s="4"/>
      <c r="J147" s="5"/>
      <c r="K147" s="5"/>
      <c r="L147" s="5"/>
      <c r="M147" s="81">
        <f t="shared" ref="M147:AS147" si="67">-M111</f>
        <v>0</v>
      </c>
      <c r="N147" s="81">
        <f t="shared" si="67"/>
        <v>-12334.800740505574</v>
      </c>
      <c r="O147" s="81">
        <f t="shared" si="67"/>
        <v>-12330.847557206742</v>
      </c>
      <c r="P147" s="81">
        <f t="shared" si="67"/>
        <v>-12326.91792016808</v>
      </c>
      <c r="Q147" s="81">
        <f t="shared" si="67"/>
        <v>-12323.01165884812</v>
      </c>
      <c r="R147" s="81">
        <f t="shared" si="67"/>
        <v>-12319.128603989826</v>
      </c>
      <c r="S147" s="81">
        <f t="shared" si="67"/>
        <v>-12315.268587610728</v>
      </c>
      <c r="T147" s="81">
        <f t="shared" si="67"/>
        <v>-12311.431442993127</v>
      </c>
      <c r="U147" s="81">
        <f t="shared" si="67"/>
        <v>-12307.617004674357</v>
      </c>
      <c r="V147" s="81">
        <f t="shared" si="67"/>
        <v>-12303.825108437159</v>
      </c>
      <c r="W147" s="81">
        <f t="shared" si="67"/>
        <v>-12300.055591300086</v>
      </c>
      <c r="X147" s="81">
        <f t="shared" si="67"/>
        <v>-12296.308291508045</v>
      </c>
      <c r="Y147" s="81">
        <f t="shared" si="67"/>
        <v>-12292.583048522843</v>
      </c>
      <c r="Z147" s="81">
        <f t="shared" si="67"/>
        <v>-11063.324743670559</v>
      </c>
      <c r="AA147" s="81">
        <f t="shared" si="67"/>
        <v>-9834.066438818274</v>
      </c>
      <c r="AB147" s="81">
        <f t="shared" si="67"/>
        <v>-8604.8081339659911</v>
      </c>
      <c r="AC147" s="81">
        <f t="shared" si="67"/>
        <v>-7375.5498291137064</v>
      </c>
      <c r="AD147" s="81">
        <f t="shared" si="67"/>
        <v>-6146.2915242614217</v>
      </c>
      <c r="AE147" s="81">
        <f t="shared" si="67"/>
        <v>-4917.0332194091379</v>
      </c>
      <c r="AF147" s="81">
        <f t="shared" si="67"/>
        <v>-3687.7749145568541</v>
      </c>
      <c r="AG147" s="81">
        <f t="shared" si="67"/>
        <v>-2458.5166097045694</v>
      </c>
      <c r="AH147" s="81">
        <f t="shared" si="67"/>
        <v>-1229.2583048522847</v>
      </c>
      <c r="AI147" s="81">
        <f t="shared" si="67"/>
        <v>0</v>
      </c>
      <c r="AJ147" s="81">
        <f t="shared" si="67"/>
        <v>0</v>
      </c>
      <c r="AK147" s="81">
        <f t="shared" si="67"/>
        <v>0</v>
      </c>
      <c r="AL147" s="81">
        <f t="shared" si="67"/>
        <v>0</v>
      </c>
      <c r="AM147" s="81">
        <f t="shared" si="67"/>
        <v>0</v>
      </c>
      <c r="AN147" s="81">
        <f t="shared" si="67"/>
        <v>0</v>
      </c>
      <c r="AO147" s="81">
        <f t="shared" si="67"/>
        <v>0</v>
      </c>
      <c r="AP147" s="81">
        <f t="shared" si="67"/>
        <v>0</v>
      </c>
      <c r="AQ147" s="81">
        <f t="shared" si="67"/>
        <v>0</v>
      </c>
      <c r="AR147" s="81">
        <f t="shared" si="67"/>
        <v>0</v>
      </c>
      <c r="AS147" s="81">
        <f t="shared" si="67"/>
        <v>0</v>
      </c>
      <c r="AT147" s="4"/>
      <c r="AU147" s="4"/>
      <c r="AV147" s="4"/>
      <c r="AW147" s="4"/>
      <c r="AX147" s="4"/>
      <c r="AY147" s="4"/>
      <c r="AZ147" s="4"/>
      <c r="BA147" s="4"/>
      <c r="BB147" s="4"/>
      <c r="BC147" s="4"/>
      <c r="BD147" s="4"/>
      <c r="BE147" s="4"/>
      <c r="BF147" s="4"/>
      <c r="BG147" s="4"/>
      <c r="BH147" s="4"/>
      <c r="BI147" s="4"/>
      <c r="BJ147" s="4"/>
    </row>
    <row r="148" spans="1:62" x14ac:dyDescent="0.3">
      <c r="A148" s="4"/>
      <c r="B148" s="4"/>
      <c r="C148" s="80" t="str">
        <f>"- "&amp; SUBSTITUTE(C113," (GWh)","")</f>
        <v>- Non-PV Non-CHP Self Generation (Includes Storage Losses)</v>
      </c>
      <c r="D148" s="4" t="s">
        <v>10</v>
      </c>
      <c r="E148" s="4"/>
      <c r="F148" s="4"/>
      <c r="G148" s="4"/>
      <c r="H148" s="4"/>
      <c r="I148" s="4"/>
      <c r="J148" s="5"/>
      <c r="K148" s="5"/>
      <c r="L148" s="5"/>
      <c r="M148" s="81">
        <f t="shared" ref="M148:AS148" si="68">-M124</f>
        <v>0</v>
      </c>
      <c r="N148" s="81">
        <f t="shared" si="68"/>
        <v>-287.09648218095697</v>
      </c>
      <c r="O148" s="81">
        <f t="shared" si="68"/>
        <v>-287.09648218095697</v>
      </c>
      <c r="P148" s="81">
        <f t="shared" si="68"/>
        <v>-287.09648218095697</v>
      </c>
      <c r="Q148" s="81">
        <f t="shared" si="68"/>
        <v>-287.09648218095697</v>
      </c>
      <c r="R148" s="81">
        <f t="shared" si="68"/>
        <v>-287.09648218095697</v>
      </c>
      <c r="S148" s="81">
        <f t="shared" si="68"/>
        <v>-287.09648218095697</v>
      </c>
      <c r="T148" s="81">
        <f t="shared" si="68"/>
        <v>-287.09648218095697</v>
      </c>
      <c r="U148" s="81">
        <f t="shared" si="68"/>
        <v>-287.09648218095697</v>
      </c>
      <c r="V148" s="81">
        <f t="shared" si="68"/>
        <v>-287.09648218095697</v>
      </c>
      <c r="W148" s="81">
        <f t="shared" si="68"/>
        <v>-287.09648218095697</v>
      </c>
      <c r="X148" s="81">
        <f t="shared" si="68"/>
        <v>-287.09648218095697</v>
      </c>
      <c r="Y148" s="81">
        <f t="shared" si="68"/>
        <v>-287.09648218095697</v>
      </c>
      <c r="Z148" s="81">
        <f t="shared" si="68"/>
        <v>-287.09648218095697</v>
      </c>
      <c r="AA148" s="81">
        <f t="shared" si="68"/>
        <v>-287.09648218095697</v>
      </c>
      <c r="AB148" s="81">
        <f t="shared" si="68"/>
        <v>-287.09648218095697</v>
      </c>
      <c r="AC148" s="81">
        <f t="shared" si="68"/>
        <v>-287.09648218095697</v>
      </c>
      <c r="AD148" s="81">
        <f t="shared" si="68"/>
        <v>-287.09648218095697</v>
      </c>
      <c r="AE148" s="81">
        <f t="shared" si="68"/>
        <v>-287.09648218095697</v>
      </c>
      <c r="AF148" s="81">
        <f t="shared" si="68"/>
        <v>-287.09648218095697</v>
      </c>
      <c r="AG148" s="81">
        <f t="shared" si="68"/>
        <v>-287.09648218095697</v>
      </c>
      <c r="AH148" s="81">
        <f t="shared" si="68"/>
        <v>-287.09648218095697</v>
      </c>
      <c r="AI148" s="81">
        <f t="shared" si="68"/>
        <v>-287.09648218095697</v>
      </c>
      <c r="AJ148" s="81">
        <f t="shared" si="68"/>
        <v>-287.09648218095697</v>
      </c>
      <c r="AK148" s="81">
        <f t="shared" si="68"/>
        <v>-287.09648218095697</v>
      </c>
      <c r="AL148" s="81">
        <f t="shared" si="68"/>
        <v>-287.09648218095697</v>
      </c>
      <c r="AM148" s="81">
        <f t="shared" si="68"/>
        <v>-287.09648218095697</v>
      </c>
      <c r="AN148" s="81">
        <f t="shared" si="68"/>
        <v>-287.09648218095697</v>
      </c>
      <c r="AO148" s="81">
        <f t="shared" si="68"/>
        <v>-287.09648218095697</v>
      </c>
      <c r="AP148" s="81">
        <f t="shared" si="68"/>
        <v>-287.09648218095697</v>
      </c>
      <c r="AQ148" s="81">
        <f t="shared" si="68"/>
        <v>-287.09648218095697</v>
      </c>
      <c r="AR148" s="81">
        <f t="shared" si="68"/>
        <v>-287.09648218095697</v>
      </c>
      <c r="AS148" s="81">
        <f t="shared" si="68"/>
        <v>-287.09648218095697</v>
      </c>
      <c r="AT148" s="4"/>
      <c r="AU148" s="4"/>
      <c r="AV148" s="4"/>
      <c r="AW148" s="4"/>
      <c r="AX148" s="4"/>
      <c r="AY148" s="4"/>
      <c r="AZ148" s="4"/>
      <c r="BA148" s="4"/>
      <c r="BB148" s="4"/>
      <c r="BC148" s="4"/>
      <c r="BD148" s="4"/>
      <c r="BE148" s="4"/>
      <c r="BF148" s="4"/>
      <c r="BG148" s="4"/>
      <c r="BH148" s="4"/>
      <c r="BI148" s="4"/>
      <c r="BJ148" s="4"/>
    </row>
    <row r="149" spans="1:62" x14ac:dyDescent="0.3">
      <c r="A149" s="4"/>
      <c r="B149" s="4"/>
      <c r="C149" s="80" t="str">
        <f>"+ "&amp; SUBSTITUTE(C126," (GWh)","")</f>
        <v>+ TOU Effects</v>
      </c>
      <c r="D149" s="4" t="s">
        <v>10</v>
      </c>
      <c r="E149" s="4"/>
      <c r="F149" s="4"/>
      <c r="G149" s="4"/>
      <c r="H149" s="4"/>
      <c r="I149" s="4"/>
      <c r="J149" s="5"/>
      <c r="K149" s="5"/>
      <c r="L149" s="5"/>
      <c r="M149" s="81">
        <f t="shared" ref="M149:AS149" si="69">M129</f>
        <v>0</v>
      </c>
      <c r="N149" s="81">
        <f t="shared" si="69"/>
        <v>0</v>
      </c>
      <c r="O149" s="81">
        <f t="shared" si="69"/>
        <v>5.4124682342789043</v>
      </c>
      <c r="P149" s="81">
        <f t="shared" si="69"/>
        <v>60.206143930886256</v>
      </c>
      <c r="Q149" s="81">
        <f t="shared" si="69"/>
        <v>113.09811495042196</v>
      </c>
      <c r="R149" s="81">
        <f t="shared" si="69"/>
        <v>113.98066589896048</v>
      </c>
      <c r="S149" s="81">
        <f t="shared" si="69"/>
        <v>114.43766475131989</v>
      </c>
      <c r="T149" s="81">
        <f t="shared" si="69"/>
        <v>115.42735928995968</v>
      </c>
      <c r="U149" s="81">
        <f t="shared" si="69"/>
        <v>116.41375259720425</v>
      </c>
      <c r="V149" s="81">
        <f t="shared" si="69"/>
        <v>117.39293339882632</v>
      </c>
      <c r="W149" s="81">
        <f t="shared" si="69"/>
        <v>118.36557259958822</v>
      </c>
      <c r="X149" s="81">
        <f t="shared" si="69"/>
        <v>119.33738524489031</v>
      </c>
      <c r="Y149" s="81">
        <f t="shared" si="69"/>
        <v>120.28549987999234</v>
      </c>
      <c r="Z149" s="81">
        <f t="shared" si="69"/>
        <v>120.28549987999234</v>
      </c>
      <c r="AA149" s="81">
        <f t="shared" si="69"/>
        <v>120.28549987999234</v>
      </c>
      <c r="AB149" s="81">
        <f t="shared" si="69"/>
        <v>120.28549987999234</v>
      </c>
      <c r="AC149" s="81">
        <f t="shared" si="69"/>
        <v>120.28549987999234</v>
      </c>
      <c r="AD149" s="81">
        <f t="shared" si="69"/>
        <v>120.28549987999234</v>
      </c>
      <c r="AE149" s="81">
        <f t="shared" si="69"/>
        <v>120.28549987999234</v>
      </c>
      <c r="AF149" s="81">
        <f t="shared" si="69"/>
        <v>120.28549987999234</v>
      </c>
      <c r="AG149" s="81">
        <f t="shared" si="69"/>
        <v>120.28549987999234</v>
      </c>
      <c r="AH149" s="81">
        <f t="shared" si="69"/>
        <v>120.28549987999234</v>
      </c>
      <c r="AI149" s="81">
        <f t="shared" si="69"/>
        <v>120.28549987999234</v>
      </c>
      <c r="AJ149" s="81">
        <f t="shared" si="69"/>
        <v>120.28549987999234</v>
      </c>
      <c r="AK149" s="81">
        <f t="shared" si="69"/>
        <v>120.28549987999234</v>
      </c>
      <c r="AL149" s="81">
        <f t="shared" si="69"/>
        <v>120.28549987999234</v>
      </c>
      <c r="AM149" s="81">
        <f t="shared" si="69"/>
        <v>120.28549987999234</v>
      </c>
      <c r="AN149" s="81">
        <f t="shared" si="69"/>
        <v>120.28549987999234</v>
      </c>
      <c r="AO149" s="81">
        <f t="shared" si="69"/>
        <v>120.28549987999234</v>
      </c>
      <c r="AP149" s="81">
        <f t="shared" si="69"/>
        <v>120.28549987999234</v>
      </c>
      <c r="AQ149" s="81">
        <f t="shared" si="69"/>
        <v>120.28549987999234</v>
      </c>
      <c r="AR149" s="81">
        <f t="shared" si="69"/>
        <v>120.28549987999234</v>
      </c>
      <c r="AS149" s="81">
        <f t="shared" si="69"/>
        <v>120.28549987999234</v>
      </c>
      <c r="AT149" s="4"/>
      <c r="AU149" s="4"/>
      <c r="AV149" s="4"/>
      <c r="AW149" s="4"/>
      <c r="AX149" s="4"/>
      <c r="AY149" s="4"/>
      <c r="AZ149" s="4"/>
      <c r="BA149" s="4"/>
      <c r="BB149" s="4"/>
      <c r="BC149" s="4"/>
      <c r="BD149" s="4"/>
      <c r="BE149" s="4"/>
      <c r="BF149" s="4"/>
      <c r="BG149" s="4"/>
      <c r="BH149" s="4"/>
      <c r="BI149" s="4"/>
      <c r="BJ149" s="4"/>
    </row>
    <row r="150" spans="1:62" x14ac:dyDescent="0.3">
      <c r="A150" s="4"/>
      <c r="B150" s="4"/>
      <c r="C150" s="83" t="s">
        <v>72</v>
      </c>
      <c r="D150" s="4" t="s">
        <v>10</v>
      </c>
      <c r="E150" s="4"/>
      <c r="F150" s="4"/>
      <c r="G150" s="4"/>
      <c r="H150" s="4"/>
      <c r="I150" s="4"/>
      <c r="J150" s="44"/>
      <c r="K150" s="44"/>
      <c r="L150" s="44"/>
      <c r="M150" s="72">
        <f t="shared" ref="M150:AR150" si="70">SUM(M132:M149)</f>
        <v>0</v>
      </c>
      <c r="N150" s="72">
        <f>SUM(N132:N149)</f>
        <v>208582.27127311868</v>
      </c>
      <c r="O150" s="72">
        <f t="shared" si="70"/>
        <v>209018.08834251732</v>
      </c>
      <c r="P150" s="72">
        <f t="shared" si="70"/>
        <v>211438.00948984319</v>
      </c>
      <c r="Q150" s="72">
        <f t="shared" si="70"/>
        <v>214219.38301281616</v>
      </c>
      <c r="R150" s="72">
        <f t="shared" si="70"/>
        <v>217587.99269025755</v>
      </c>
      <c r="S150" s="72">
        <f t="shared" si="70"/>
        <v>220645.2360038179</v>
      </c>
      <c r="T150" s="72">
        <f t="shared" si="70"/>
        <v>223564.78005855146</v>
      </c>
      <c r="U150" s="72">
        <f t="shared" si="70"/>
        <v>226241.06327041081</v>
      </c>
      <c r="V150" s="72">
        <f t="shared" si="70"/>
        <v>228790.5924399923</v>
      </c>
      <c r="W150" s="72">
        <f t="shared" si="70"/>
        <v>231458.1144345236</v>
      </c>
      <c r="X150" s="72">
        <f t="shared" si="70"/>
        <v>234052.76114192503</v>
      </c>
      <c r="Y150" s="72">
        <f t="shared" si="70"/>
        <v>236723.08726439439</v>
      </c>
      <c r="Z150" s="72">
        <f t="shared" si="70"/>
        <v>243741.76478259102</v>
      </c>
      <c r="AA150" s="72">
        <f t="shared" si="70"/>
        <v>251231.44230078766</v>
      </c>
      <c r="AB150" s="72">
        <f t="shared" si="70"/>
        <v>258722.1198189843</v>
      </c>
      <c r="AC150" s="72">
        <f t="shared" si="70"/>
        <v>266211.79733718099</v>
      </c>
      <c r="AD150" s="72">
        <f t="shared" si="70"/>
        <v>273701.47485537751</v>
      </c>
      <c r="AE150" s="72">
        <f t="shared" si="70"/>
        <v>281192.15237357427</v>
      </c>
      <c r="AF150" s="72">
        <f t="shared" si="70"/>
        <v>288681.82989177079</v>
      </c>
      <c r="AG150" s="72">
        <f t="shared" si="70"/>
        <v>296172.50740996737</v>
      </c>
      <c r="AH150" s="72">
        <f t="shared" si="70"/>
        <v>303662.18492816412</v>
      </c>
      <c r="AI150" s="72">
        <f t="shared" si="70"/>
        <v>311152.8624463607</v>
      </c>
      <c r="AJ150" s="72">
        <f t="shared" si="70"/>
        <v>317413.28165970492</v>
      </c>
      <c r="AK150" s="72">
        <f t="shared" si="70"/>
        <v>323673.70087304944</v>
      </c>
      <c r="AL150" s="72">
        <f t="shared" si="70"/>
        <v>329935.12008639367</v>
      </c>
      <c r="AM150" s="72">
        <f t="shared" si="70"/>
        <v>336195.53929973795</v>
      </c>
      <c r="AN150" s="72">
        <f t="shared" si="70"/>
        <v>342456.95851308259</v>
      </c>
      <c r="AO150" s="72">
        <f t="shared" si="70"/>
        <v>347571.22302421648</v>
      </c>
      <c r="AP150" s="72">
        <f t="shared" si="70"/>
        <v>352465.07872992405</v>
      </c>
      <c r="AQ150" s="72">
        <f t="shared" si="70"/>
        <v>357130.44647747796</v>
      </c>
      <c r="AR150" s="72">
        <f t="shared" si="70"/>
        <v>361559.17014957074</v>
      </c>
      <c r="AS150" s="72">
        <f>SUM(AS132:AS149)</f>
        <v>365744.16587464593</v>
      </c>
      <c r="AT150" s="4"/>
      <c r="AU150" s="4"/>
      <c r="AV150" s="4"/>
      <c r="AW150" s="4"/>
      <c r="AX150" s="4"/>
      <c r="AY150" s="4"/>
      <c r="AZ150" s="4"/>
      <c r="BA150" s="4"/>
      <c r="BB150" s="4"/>
      <c r="BC150" s="4"/>
      <c r="BD150" s="4"/>
      <c r="BE150" s="4"/>
      <c r="BF150" s="4"/>
      <c r="BG150" s="4"/>
      <c r="BH150" s="4"/>
      <c r="BI150" s="4"/>
      <c r="BJ150" s="4"/>
    </row>
    <row r="151" spans="1:62" x14ac:dyDescent="0.3">
      <c r="A151" s="4"/>
      <c r="B151" s="4"/>
      <c r="C151" s="4"/>
      <c r="D151" s="4"/>
      <c r="E151" s="4"/>
      <c r="F151" s="4"/>
      <c r="G151" s="4"/>
      <c r="H151" s="4"/>
      <c r="I151" s="4"/>
      <c r="J151" s="4"/>
      <c r="K151" s="52"/>
      <c r="L151" s="52"/>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4"/>
      <c r="AU151" s="4"/>
      <c r="AV151" s="4"/>
      <c r="AW151" s="4"/>
      <c r="AX151" s="4"/>
      <c r="AY151" s="4"/>
      <c r="AZ151" s="4"/>
      <c r="BA151" s="4"/>
      <c r="BB151" s="4"/>
      <c r="BC151" s="4"/>
      <c r="BD151" s="4"/>
      <c r="BE151" s="4"/>
      <c r="BF151" s="4"/>
      <c r="BG151" s="4"/>
      <c r="BH151" s="4"/>
      <c r="BI151" s="4"/>
      <c r="BJ151" s="4"/>
    </row>
    <row r="152" spans="1:62" x14ac:dyDescent="0.3">
      <c r="A152" s="4"/>
      <c r="B152" s="4"/>
      <c r="C152" s="16" t="s">
        <v>73</v>
      </c>
      <c r="D152" s="17"/>
      <c r="E152" s="17"/>
      <c r="F152" s="17" t="s">
        <v>6</v>
      </c>
      <c r="G152" s="17" t="s">
        <v>7</v>
      </c>
      <c r="H152" s="17" t="s">
        <v>8</v>
      </c>
      <c r="I152" s="18"/>
      <c r="J152" s="18"/>
      <c r="K152" s="18"/>
      <c r="L152" s="18"/>
      <c r="M152" s="17">
        <f>$M$9</f>
        <v>2018</v>
      </c>
      <c r="N152" s="17">
        <f t="shared" ref="N152:AS152" si="71">M152+1</f>
        <v>2019</v>
      </c>
      <c r="O152" s="17">
        <f t="shared" si="71"/>
        <v>2020</v>
      </c>
      <c r="P152" s="17">
        <f t="shared" si="71"/>
        <v>2021</v>
      </c>
      <c r="Q152" s="17">
        <f t="shared" si="71"/>
        <v>2022</v>
      </c>
      <c r="R152" s="17">
        <f t="shared" si="71"/>
        <v>2023</v>
      </c>
      <c r="S152" s="17">
        <f t="shared" si="71"/>
        <v>2024</v>
      </c>
      <c r="T152" s="17">
        <f t="shared" si="71"/>
        <v>2025</v>
      </c>
      <c r="U152" s="17">
        <f t="shared" si="71"/>
        <v>2026</v>
      </c>
      <c r="V152" s="17">
        <f t="shared" si="71"/>
        <v>2027</v>
      </c>
      <c r="W152" s="17">
        <f t="shared" si="71"/>
        <v>2028</v>
      </c>
      <c r="X152" s="17">
        <f t="shared" si="71"/>
        <v>2029</v>
      </c>
      <c r="Y152" s="17">
        <f t="shared" si="71"/>
        <v>2030</v>
      </c>
      <c r="Z152" s="17">
        <f t="shared" si="71"/>
        <v>2031</v>
      </c>
      <c r="AA152" s="17">
        <f t="shared" si="71"/>
        <v>2032</v>
      </c>
      <c r="AB152" s="17">
        <f t="shared" si="71"/>
        <v>2033</v>
      </c>
      <c r="AC152" s="17">
        <f t="shared" si="71"/>
        <v>2034</v>
      </c>
      <c r="AD152" s="17">
        <f t="shared" si="71"/>
        <v>2035</v>
      </c>
      <c r="AE152" s="17">
        <f t="shared" si="71"/>
        <v>2036</v>
      </c>
      <c r="AF152" s="17">
        <f t="shared" si="71"/>
        <v>2037</v>
      </c>
      <c r="AG152" s="17">
        <f t="shared" si="71"/>
        <v>2038</v>
      </c>
      <c r="AH152" s="17">
        <f t="shared" si="71"/>
        <v>2039</v>
      </c>
      <c r="AI152" s="17">
        <f t="shared" si="71"/>
        <v>2040</v>
      </c>
      <c r="AJ152" s="17">
        <f t="shared" si="71"/>
        <v>2041</v>
      </c>
      <c r="AK152" s="17">
        <f t="shared" si="71"/>
        <v>2042</v>
      </c>
      <c r="AL152" s="17">
        <f t="shared" si="71"/>
        <v>2043</v>
      </c>
      <c r="AM152" s="17">
        <f t="shared" si="71"/>
        <v>2044</v>
      </c>
      <c r="AN152" s="17">
        <f t="shared" si="71"/>
        <v>2045</v>
      </c>
      <c r="AO152" s="17">
        <f t="shared" si="71"/>
        <v>2046</v>
      </c>
      <c r="AP152" s="17">
        <f t="shared" si="71"/>
        <v>2047</v>
      </c>
      <c r="AQ152" s="17">
        <f t="shared" si="71"/>
        <v>2048</v>
      </c>
      <c r="AR152" s="17">
        <f t="shared" si="71"/>
        <v>2049</v>
      </c>
      <c r="AS152" s="17">
        <f t="shared" si="71"/>
        <v>2050</v>
      </c>
      <c r="AT152" s="4"/>
      <c r="AU152" s="4"/>
      <c r="AV152" s="4"/>
      <c r="AW152" s="4"/>
      <c r="AX152" s="4"/>
      <c r="AY152" s="4"/>
      <c r="AZ152" s="4"/>
      <c r="BA152" s="4"/>
      <c r="BB152" s="4"/>
      <c r="BC152" s="4"/>
      <c r="BD152" s="4"/>
      <c r="BE152" s="4"/>
      <c r="BF152" s="4"/>
      <c r="BG152" s="4"/>
      <c r="BH152" s="4"/>
      <c r="BI152" s="4"/>
      <c r="BJ152" s="4"/>
    </row>
    <row r="153" spans="1:62" s="25" customFormat="1" x14ac:dyDescent="0.3">
      <c r="A153" s="19"/>
      <c r="B153" s="19"/>
      <c r="C153" s="20" t="s">
        <v>58</v>
      </c>
      <c r="D153" s="19" t="s">
        <v>10</v>
      </c>
      <c r="E153" s="19"/>
      <c r="F153" s="68" t="s">
        <v>59</v>
      </c>
      <c r="G153" s="68">
        <v>2030</v>
      </c>
      <c r="H153" s="68"/>
      <c r="I153" s="4"/>
      <c r="J153" s="4"/>
      <c r="K153" s="48"/>
      <c r="L153" s="48"/>
      <c r="M153" s="21">
        <v>0</v>
      </c>
      <c r="N153" s="21">
        <v>8418.7899498920397</v>
      </c>
      <c r="O153" s="21">
        <v>8418.7899498920397</v>
      </c>
      <c r="P153" s="21">
        <v>8418.7899498920397</v>
      </c>
      <c r="Q153" s="21">
        <v>8418.7899498920397</v>
      </c>
      <c r="R153" s="21">
        <v>8418.7899498920397</v>
      </c>
      <c r="S153" s="21">
        <v>8418.7899498920397</v>
      </c>
      <c r="T153" s="21">
        <v>8418.7899498920397</v>
      </c>
      <c r="U153" s="21">
        <v>8418.7899498920397</v>
      </c>
      <c r="V153" s="21">
        <v>8418.7899498920397</v>
      </c>
      <c r="W153" s="21">
        <v>8418.7899498920397</v>
      </c>
      <c r="X153" s="21">
        <v>8418.7899498920397</v>
      </c>
      <c r="Y153" s="21">
        <v>8418.7899498920397</v>
      </c>
      <c r="Z153" s="23">
        <f>CHOOSE(MATCH($F153,{"CAGR","Linear","Flat"},0),Y153*(INDEX($J153:Y153,MATCH($G153,$J$152:Y$152,0))/INDEX($J153:Y153,MATCH($G153-$H153,$J$152:Y$152,0)))^(1/$H153),Y153+(INDEX($J153:Y153,MATCH($G153,$J$152:Y$152,0))-INDEX($J153:Y153,MATCH($G153-$H153,$J$152:Y$152,0)))/$H153,INDEX($J153:Y153,MATCH($G153,$J$152:Y$152,0)))</f>
        <v>8418.7899498920397</v>
      </c>
      <c r="AA153" s="23">
        <f>CHOOSE(MATCH($F153,{"CAGR","Linear","Flat"},0),Z153*(INDEX($J153:Z153,MATCH($G153,$J$152:Z$152,0))/INDEX($J153:Z153,MATCH($G153-$H153,$J$152:Z$152,0)))^(1/$H153),Z153+(INDEX($J153:Z153,MATCH($G153,$J$152:Z$152,0))-INDEX($J153:Z153,MATCH($G153-$H153,$J$152:Z$152,0)))/$H153,INDEX($J153:Z153,MATCH($G153,$J$152:Z$152,0)))</f>
        <v>8418.7899498920397</v>
      </c>
      <c r="AB153" s="23">
        <f>CHOOSE(MATCH($F153,{"CAGR","Linear","Flat"},0),AA153*(INDEX($J153:AA153,MATCH($G153,$J$152:AA$152,0))/INDEX($J153:AA153,MATCH($G153-$H153,$J$152:AA$152,0)))^(1/$H153),AA153+(INDEX($J153:AA153,MATCH($G153,$J$152:AA$152,0))-INDEX($J153:AA153,MATCH($G153-$H153,$J$152:AA$152,0)))/$H153,INDEX($J153:AA153,MATCH($G153,$J$152:AA$152,0)))</f>
        <v>8418.7899498920397</v>
      </c>
      <c r="AC153" s="23">
        <f>CHOOSE(MATCH($F153,{"CAGR","Linear","Flat"},0),AB153*(INDEX($J153:AB153,MATCH($G153,$J$152:AB$152,0))/INDEX($J153:AB153,MATCH($G153-$H153,$J$152:AB$152,0)))^(1/$H153),AB153+(INDEX($J153:AB153,MATCH($G153,$J$152:AB$152,0))-INDEX($J153:AB153,MATCH($G153-$H153,$J$152:AB$152,0)))/$H153,INDEX($J153:AB153,MATCH($G153,$J$152:AB$152,0)))</f>
        <v>8418.7899498920397</v>
      </c>
      <c r="AD153" s="23">
        <f>CHOOSE(MATCH($F153,{"CAGR","Linear","Flat"},0),AC153*(INDEX($J153:AC153,MATCH($G153,$J$152:AC$152,0))/INDEX($J153:AC153,MATCH($G153-$H153,$J$152:AC$152,0)))^(1/$H153),AC153+(INDEX($J153:AC153,MATCH($G153,$J$152:AC$152,0))-INDEX($J153:AC153,MATCH($G153-$H153,$J$152:AC$152,0)))/$H153,INDEX($J153:AC153,MATCH($G153,$J$152:AC$152,0)))</f>
        <v>8418.7899498920397</v>
      </c>
      <c r="AE153" s="23">
        <f>CHOOSE(MATCH($F153,{"CAGR","Linear","Flat"},0),AD153*(INDEX($J153:AD153,MATCH($G153,$J$152:AD$152,0))/INDEX($J153:AD153,MATCH($G153-$H153,$J$152:AD$152,0)))^(1/$H153),AD153+(INDEX($J153:AD153,MATCH($G153,$J$152:AD$152,0))-INDEX($J153:AD153,MATCH($G153-$H153,$J$152:AD$152,0)))/$H153,INDEX($J153:AD153,MATCH($G153,$J$152:AD$152,0)))</f>
        <v>8418.7899498920397</v>
      </c>
      <c r="AF153" s="23">
        <f>CHOOSE(MATCH($F153,{"CAGR","Linear","Flat"},0),AE153*(INDEX($J153:AE153,MATCH($G153,$J$152:AE$152,0))/INDEX($J153:AE153,MATCH($G153-$H153,$J$152:AE$152,0)))^(1/$H153),AE153+(INDEX($J153:AE153,MATCH($G153,$J$152:AE$152,0))-INDEX($J153:AE153,MATCH($G153-$H153,$J$152:AE$152,0)))/$H153,INDEX($J153:AE153,MATCH($G153,$J$152:AE$152,0)))</f>
        <v>8418.7899498920397</v>
      </c>
      <c r="AG153" s="23">
        <f>CHOOSE(MATCH($F153,{"CAGR","Linear","Flat"},0),AF153*(INDEX($J153:AF153,MATCH($G153,$J$152:AF$152,0))/INDEX($J153:AF153,MATCH($G153-$H153,$J$152:AF$152,0)))^(1/$H153),AF153+(INDEX($J153:AF153,MATCH($G153,$J$152:AF$152,0))-INDEX($J153:AF153,MATCH($G153-$H153,$J$152:AF$152,0)))/$H153,INDEX($J153:AF153,MATCH($G153,$J$152:AF$152,0)))</f>
        <v>8418.7899498920397</v>
      </c>
      <c r="AH153" s="23">
        <f>CHOOSE(MATCH($F153,{"CAGR","Linear","Flat"},0),AG153*(INDEX($J153:AG153,MATCH($G153,$J$152:AG$152,0))/INDEX($J153:AG153,MATCH($G153-$H153,$J$152:AG$152,0)))^(1/$H153),AG153+(INDEX($J153:AG153,MATCH($G153,$J$152:AG$152,0))-INDEX($J153:AG153,MATCH($G153-$H153,$J$152:AG$152,0)))/$H153,INDEX($J153:AG153,MATCH($G153,$J$152:AG$152,0)))</f>
        <v>8418.7899498920397</v>
      </c>
      <c r="AI153" s="23">
        <f>CHOOSE(MATCH($F153,{"CAGR","Linear","Flat"},0),AH153*(INDEX($J153:AH153,MATCH($G153,$J$152:AH$152,0))/INDEX($J153:AH153,MATCH($G153-$H153,$J$152:AH$152,0)))^(1/$H153),AH153+(INDEX($J153:AH153,MATCH($G153,$J$152:AH$152,0))-INDEX($J153:AH153,MATCH($G153-$H153,$J$152:AH$152,0)))/$H153,INDEX($J153:AH153,MATCH($G153,$J$152:AH$152,0)))</f>
        <v>8418.7899498920397</v>
      </c>
      <c r="AJ153" s="23">
        <f>CHOOSE(MATCH($F153,{"CAGR","Linear","Flat"},0),AI153*(INDEX($J153:AI153,MATCH($G153,$J$152:AI$152,0))/INDEX($J153:AI153,MATCH($G153-$H153,$J$152:AI$152,0)))^(1/$H153),AI153+(INDEX($J153:AI153,MATCH($G153,$J$152:AI$152,0))-INDEX($J153:AI153,MATCH($G153-$H153,$J$152:AI$152,0)))/$H153,INDEX($J153:AI153,MATCH($G153,$J$152:AI$152,0)))</f>
        <v>8418.7899498920397</v>
      </c>
      <c r="AK153" s="23">
        <f>CHOOSE(MATCH($F153,{"CAGR","Linear","Flat"},0),AJ153*(INDEX($J153:AJ153,MATCH($G153,$J$152:AJ$152,0))/INDEX($J153:AJ153,MATCH($G153-$H153,$J$152:AJ$152,0)))^(1/$H153),AJ153+(INDEX($J153:AJ153,MATCH($G153,$J$152:AJ$152,0))-INDEX($J153:AJ153,MATCH($G153-$H153,$J$152:AJ$152,0)))/$H153,INDEX($J153:AJ153,MATCH($G153,$J$152:AJ$152,0)))</f>
        <v>8418.7899498920397</v>
      </c>
      <c r="AL153" s="23">
        <f>CHOOSE(MATCH($F153,{"CAGR","Linear","Flat"},0),AK153*(INDEX($J153:AK153,MATCH($G153,$J$152:AK$152,0))/INDEX($J153:AK153,MATCH($G153-$H153,$J$152:AK$152,0)))^(1/$H153),AK153+(INDEX($J153:AK153,MATCH($G153,$J$152:AK$152,0))-INDEX($J153:AK153,MATCH($G153-$H153,$J$152:AK$152,0)))/$H153,INDEX($J153:AK153,MATCH($G153,$J$152:AK$152,0)))</f>
        <v>8418.7899498920397</v>
      </c>
      <c r="AM153" s="23">
        <f>CHOOSE(MATCH($F153,{"CAGR","Linear","Flat"},0),AL153*(INDEX($J153:AL153,MATCH($G153,$J$152:AL$152,0))/INDEX($J153:AL153,MATCH($G153-$H153,$J$152:AL$152,0)))^(1/$H153),AL153+(INDEX($J153:AL153,MATCH($G153,$J$152:AL$152,0))-INDEX($J153:AL153,MATCH($G153-$H153,$J$152:AL$152,0)))/$H153,INDEX($J153:AL153,MATCH($G153,$J$152:AL$152,0)))</f>
        <v>8418.7899498920397</v>
      </c>
      <c r="AN153" s="23">
        <f>CHOOSE(MATCH($F153,{"CAGR","Linear","Flat"},0),AM153*(INDEX($J153:AM153,MATCH($G153,$J$152:AM$152,0))/INDEX($J153:AM153,MATCH($G153-$H153,$J$152:AM$152,0)))^(1/$H153),AM153+(INDEX($J153:AM153,MATCH($G153,$J$152:AM$152,0))-INDEX($J153:AM153,MATCH($G153-$H153,$J$152:AM$152,0)))/$H153,INDEX($J153:AM153,MATCH($G153,$J$152:AM$152,0)))</f>
        <v>8418.7899498920397</v>
      </c>
      <c r="AO153" s="23">
        <f>CHOOSE(MATCH($F153,{"CAGR","Linear","Flat"},0),AN153*(INDEX($J153:AN153,MATCH($G153,$J$152:AN$152,0))/INDEX($J153:AN153,MATCH($G153-$H153,$J$152:AN$152,0)))^(1/$H153),AN153+(INDEX($J153:AN153,MATCH($G153,$J$152:AN$152,0))-INDEX($J153:AN153,MATCH($G153-$H153,$J$152:AN$152,0)))/$H153,INDEX($J153:AN153,MATCH($G153,$J$152:AN$152,0)))</f>
        <v>8418.7899498920397</v>
      </c>
      <c r="AP153" s="23">
        <f>CHOOSE(MATCH($F153,{"CAGR","Linear","Flat"},0),AO153*(INDEX($J153:AO153,MATCH($G153,$J$152:AO$152,0))/INDEX($J153:AO153,MATCH($G153-$H153,$J$152:AO$152,0)))^(1/$H153),AO153+(INDEX($J153:AO153,MATCH($G153,$J$152:AO$152,0))-INDEX($J153:AO153,MATCH($G153-$H153,$J$152:AO$152,0)))/$H153,INDEX($J153:AO153,MATCH($G153,$J$152:AO$152,0)))</f>
        <v>8418.7899498920397</v>
      </c>
      <c r="AQ153" s="23">
        <f>CHOOSE(MATCH($F153,{"CAGR","Linear","Flat"},0),AP153*(INDEX($J153:AP153,MATCH($G153,$J$152:AP$152,0))/INDEX($J153:AP153,MATCH($G153-$H153,$J$152:AP$152,0)))^(1/$H153),AP153+(INDEX($J153:AP153,MATCH($G153,$J$152:AP$152,0))-INDEX($J153:AP153,MATCH($G153-$H153,$J$152:AP$152,0)))/$H153,INDEX($J153:AP153,MATCH($G153,$J$152:AP$152,0)))</f>
        <v>8418.7899498920397</v>
      </c>
      <c r="AR153" s="23">
        <f>CHOOSE(MATCH($F153,{"CAGR","Linear","Flat"},0),AQ153*(INDEX($J153:AQ153,MATCH($G153,$J$152:AQ$152,0))/INDEX($J153:AQ153,MATCH($G153-$H153,$J$152:AQ$152,0)))^(1/$H153),AQ153+(INDEX($J153:AQ153,MATCH($G153,$J$152:AQ$152,0))-INDEX($J153:AQ153,MATCH($G153-$H153,$J$152:AQ$152,0)))/$H153,INDEX($J153:AQ153,MATCH($G153,$J$152:AQ$152,0)))</f>
        <v>8418.7899498920397</v>
      </c>
      <c r="AS153" s="23">
        <f>CHOOSE(MATCH($F153,{"CAGR","Linear","Flat"},0),AR153*(INDEX($J153:AR153,MATCH($G153,$J$152:AR$152,0))/INDEX($J153:AR153,MATCH($G153-$H153,$J$152:AR$152,0)))^(1/$H153),AR153+(INDEX($J153:AR153,MATCH($G153,$J$152:AR$152,0))-INDEX($J153:AR153,MATCH($G153-$H153,$J$152:AR$152,0)))/$H153,INDEX($J153:AR153,MATCH($G153,$J$152:AR$152,0)))</f>
        <v>8418.7899498920397</v>
      </c>
      <c r="AT153" s="19"/>
      <c r="AU153" s="19"/>
      <c r="AV153" s="19"/>
      <c r="AW153" s="19"/>
      <c r="AX153" s="19"/>
      <c r="AY153" s="19"/>
      <c r="AZ153" s="19"/>
      <c r="BA153" s="19"/>
      <c r="BB153" s="19"/>
      <c r="BC153" s="19"/>
      <c r="BD153" s="19"/>
      <c r="BE153" s="19"/>
      <c r="BF153" s="19"/>
      <c r="BG153" s="19"/>
      <c r="BH153" s="19"/>
      <c r="BI153" s="19"/>
      <c r="BJ153" s="19"/>
    </row>
    <row r="154" spans="1:62" x14ac:dyDescent="0.3">
      <c r="A154" s="4"/>
      <c r="B154" s="4"/>
      <c r="C154" s="3" t="s">
        <v>74</v>
      </c>
      <c r="D154" s="4"/>
      <c r="E154" s="4"/>
      <c r="F154" s="4"/>
      <c r="G154" s="4"/>
      <c r="H154" s="4"/>
      <c r="I154" s="4"/>
      <c r="J154" s="44"/>
      <c r="K154" s="44"/>
      <c r="L154" s="44"/>
      <c r="M154" s="30">
        <f t="shared" ref="M154:AR154" si="72">M153</f>
        <v>0</v>
      </c>
      <c r="N154" s="30">
        <f t="shared" si="72"/>
        <v>8418.7899498920397</v>
      </c>
      <c r="O154" s="30">
        <f t="shared" si="72"/>
        <v>8418.7899498920397</v>
      </c>
      <c r="P154" s="30">
        <f t="shared" si="72"/>
        <v>8418.7899498920397</v>
      </c>
      <c r="Q154" s="30">
        <f t="shared" si="72"/>
        <v>8418.7899498920397</v>
      </c>
      <c r="R154" s="30">
        <f t="shared" si="72"/>
        <v>8418.7899498920397</v>
      </c>
      <c r="S154" s="30">
        <f t="shared" si="72"/>
        <v>8418.7899498920397</v>
      </c>
      <c r="T154" s="30">
        <f t="shared" si="72"/>
        <v>8418.7899498920397</v>
      </c>
      <c r="U154" s="30">
        <f t="shared" si="72"/>
        <v>8418.7899498920397</v>
      </c>
      <c r="V154" s="30">
        <f t="shared" si="72"/>
        <v>8418.7899498920397</v>
      </c>
      <c r="W154" s="30">
        <f t="shared" si="72"/>
        <v>8418.7899498920397</v>
      </c>
      <c r="X154" s="30">
        <f t="shared" si="72"/>
        <v>8418.7899498920397</v>
      </c>
      <c r="Y154" s="30">
        <f t="shared" si="72"/>
        <v>8418.7899498920397</v>
      </c>
      <c r="Z154" s="30">
        <f t="shared" si="72"/>
        <v>8418.7899498920397</v>
      </c>
      <c r="AA154" s="30">
        <f t="shared" si="72"/>
        <v>8418.7899498920397</v>
      </c>
      <c r="AB154" s="30">
        <f t="shared" si="72"/>
        <v>8418.7899498920397</v>
      </c>
      <c r="AC154" s="30">
        <f t="shared" si="72"/>
        <v>8418.7899498920397</v>
      </c>
      <c r="AD154" s="30">
        <f t="shared" si="72"/>
        <v>8418.7899498920397</v>
      </c>
      <c r="AE154" s="30">
        <f t="shared" si="72"/>
        <v>8418.7899498920397</v>
      </c>
      <c r="AF154" s="30">
        <f t="shared" si="72"/>
        <v>8418.7899498920397</v>
      </c>
      <c r="AG154" s="30">
        <f t="shared" si="72"/>
        <v>8418.7899498920397</v>
      </c>
      <c r="AH154" s="30">
        <f t="shared" si="72"/>
        <v>8418.7899498920397</v>
      </c>
      <c r="AI154" s="30">
        <f t="shared" si="72"/>
        <v>8418.7899498920397</v>
      </c>
      <c r="AJ154" s="30">
        <f t="shared" si="72"/>
        <v>8418.7899498920397</v>
      </c>
      <c r="AK154" s="30">
        <f t="shared" si="72"/>
        <v>8418.7899498920397</v>
      </c>
      <c r="AL154" s="30">
        <f t="shared" si="72"/>
        <v>8418.7899498920397</v>
      </c>
      <c r="AM154" s="30">
        <f t="shared" si="72"/>
        <v>8418.7899498920397</v>
      </c>
      <c r="AN154" s="30">
        <f t="shared" si="72"/>
        <v>8418.7899498920397</v>
      </c>
      <c r="AO154" s="30">
        <f t="shared" si="72"/>
        <v>8418.7899498920397</v>
      </c>
      <c r="AP154" s="30">
        <f t="shared" si="72"/>
        <v>8418.7899498920397</v>
      </c>
      <c r="AQ154" s="30">
        <f t="shared" si="72"/>
        <v>8418.7899498920397</v>
      </c>
      <c r="AR154" s="30">
        <f t="shared" si="72"/>
        <v>8418.7899498920397</v>
      </c>
      <c r="AS154" s="30">
        <f>AS153</f>
        <v>8418.7899498920397</v>
      </c>
      <c r="AT154" s="4"/>
      <c r="AU154" s="4"/>
      <c r="AV154" s="4"/>
      <c r="AW154" s="4"/>
      <c r="AX154" s="4"/>
      <c r="AY154" s="4"/>
      <c r="AZ154" s="4"/>
      <c r="BA154" s="4"/>
      <c r="BB154" s="4"/>
      <c r="BC154" s="4"/>
      <c r="BD154" s="4"/>
      <c r="BE154" s="4"/>
      <c r="BF154" s="4"/>
      <c r="BG154" s="4"/>
      <c r="BH154" s="4"/>
      <c r="BI154" s="4"/>
      <c r="BJ154" s="4"/>
    </row>
    <row r="155" spans="1:62" x14ac:dyDescent="0.3">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5"/>
      <c r="AO155" s="4"/>
      <c r="AP155" s="4"/>
      <c r="AQ155" s="4"/>
      <c r="AR155" s="4"/>
      <c r="AS155" s="4"/>
      <c r="AT155" s="4"/>
      <c r="AU155" s="4"/>
      <c r="AV155" s="4"/>
      <c r="AW155" s="4"/>
      <c r="AX155" s="4"/>
      <c r="AY155" s="4"/>
      <c r="AZ155" s="4"/>
      <c r="BA155" s="4"/>
      <c r="BB155" s="4"/>
      <c r="BC155" s="4"/>
      <c r="BD155" s="4"/>
      <c r="BE155" s="4"/>
      <c r="BF155" s="4"/>
      <c r="BG155" s="4"/>
      <c r="BH155" s="4"/>
      <c r="BI155" s="4"/>
      <c r="BJ155" s="4"/>
    </row>
    <row r="156" spans="1:62" s="12" customFormat="1" x14ac:dyDescent="0.3">
      <c r="B156" s="12" t="s">
        <v>75</v>
      </c>
      <c r="D156" s="13" t="s">
        <v>76</v>
      </c>
      <c r="I156" s="14"/>
      <c r="J156" s="14"/>
      <c r="K156" s="14"/>
      <c r="L156" s="14"/>
    </row>
    <row r="157" spans="1:62" x14ac:dyDescent="0.3">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c r="BC157" s="4"/>
      <c r="BD157" s="4"/>
      <c r="BE157" s="4"/>
      <c r="BF157" s="4"/>
      <c r="BG157" s="4"/>
      <c r="BH157" s="4"/>
      <c r="BI157" s="4"/>
      <c r="BJ157" s="4"/>
    </row>
    <row r="158" spans="1:62" x14ac:dyDescent="0.3">
      <c r="A158" s="4"/>
      <c r="B158" s="4"/>
      <c r="C158" s="16" t="s">
        <v>77</v>
      </c>
      <c r="D158" s="17"/>
      <c r="E158" s="17"/>
      <c r="F158" s="17"/>
      <c r="G158" s="17"/>
      <c r="H158" s="17"/>
      <c r="I158" s="18"/>
      <c r="J158" s="18"/>
      <c r="K158" s="18"/>
      <c r="L158" s="18"/>
      <c r="M158" s="17">
        <f>$M$9</f>
        <v>2018</v>
      </c>
      <c r="N158" s="17">
        <f t="shared" ref="N158:AS158" si="73">M158+1</f>
        <v>2019</v>
      </c>
      <c r="O158" s="17">
        <f t="shared" si="73"/>
        <v>2020</v>
      </c>
      <c r="P158" s="17">
        <f t="shared" si="73"/>
        <v>2021</v>
      </c>
      <c r="Q158" s="17">
        <f t="shared" si="73"/>
        <v>2022</v>
      </c>
      <c r="R158" s="17">
        <f t="shared" si="73"/>
        <v>2023</v>
      </c>
      <c r="S158" s="17">
        <f t="shared" si="73"/>
        <v>2024</v>
      </c>
      <c r="T158" s="17">
        <f t="shared" si="73"/>
        <v>2025</v>
      </c>
      <c r="U158" s="17">
        <f t="shared" si="73"/>
        <v>2026</v>
      </c>
      <c r="V158" s="17">
        <f t="shared" si="73"/>
        <v>2027</v>
      </c>
      <c r="W158" s="17">
        <f t="shared" si="73"/>
        <v>2028</v>
      </c>
      <c r="X158" s="17">
        <f t="shared" si="73"/>
        <v>2029</v>
      </c>
      <c r="Y158" s="17">
        <f t="shared" si="73"/>
        <v>2030</v>
      </c>
      <c r="Z158" s="17">
        <f t="shared" si="73"/>
        <v>2031</v>
      </c>
      <c r="AA158" s="17">
        <f t="shared" si="73"/>
        <v>2032</v>
      </c>
      <c r="AB158" s="17">
        <f t="shared" si="73"/>
        <v>2033</v>
      </c>
      <c r="AC158" s="17">
        <f t="shared" si="73"/>
        <v>2034</v>
      </c>
      <c r="AD158" s="17">
        <f t="shared" si="73"/>
        <v>2035</v>
      </c>
      <c r="AE158" s="17">
        <f t="shared" si="73"/>
        <v>2036</v>
      </c>
      <c r="AF158" s="17">
        <f t="shared" si="73"/>
        <v>2037</v>
      </c>
      <c r="AG158" s="17">
        <f t="shared" si="73"/>
        <v>2038</v>
      </c>
      <c r="AH158" s="17">
        <f t="shared" si="73"/>
        <v>2039</v>
      </c>
      <c r="AI158" s="17">
        <f t="shared" si="73"/>
        <v>2040</v>
      </c>
      <c r="AJ158" s="17">
        <f t="shared" si="73"/>
        <v>2041</v>
      </c>
      <c r="AK158" s="17">
        <f t="shared" si="73"/>
        <v>2042</v>
      </c>
      <c r="AL158" s="17">
        <f t="shared" si="73"/>
        <v>2043</v>
      </c>
      <c r="AM158" s="17">
        <f t="shared" si="73"/>
        <v>2044</v>
      </c>
      <c r="AN158" s="17">
        <f t="shared" si="73"/>
        <v>2045</v>
      </c>
      <c r="AO158" s="17">
        <f t="shared" si="73"/>
        <v>2046</v>
      </c>
      <c r="AP158" s="17">
        <f t="shared" si="73"/>
        <v>2047</v>
      </c>
      <c r="AQ158" s="17">
        <f t="shared" si="73"/>
        <v>2048</v>
      </c>
      <c r="AR158" s="17">
        <f t="shared" si="73"/>
        <v>2049</v>
      </c>
      <c r="AS158" s="17">
        <f t="shared" si="73"/>
        <v>2050</v>
      </c>
      <c r="AT158" s="4"/>
      <c r="AU158" s="4"/>
      <c r="AV158" s="4"/>
      <c r="AW158" s="4"/>
      <c r="AX158" s="4"/>
      <c r="AY158" s="4"/>
      <c r="AZ158" s="4"/>
      <c r="BA158" s="4"/>
      <c r="BB158" s="4"/>
      <c r="BC158" s="4"/>
      <c r="BD158" s="4"/>
      <c r="BE158" s="4"/>
      <c r="BF158" s="4"/>
      <c r="BG158" s="4"/>
      <c r="BH158" s="4"/>
      <c r="BI158" s="4"/>
      <c r="BJ158" s="4"/>
    </row>
    <row r="159" spans="1:62" x14ac:dyDescent="0.3">
      <c r="A159" s="4"/>
      <c r="B159" s="4"/>
      <c r="C159" s="19" t="s">
        <v>78</v>
      </c>
      <c r="D159" s="4" t="s">
        <v>10</v>
      </c>
      <c r="E159" s="4"/>
      <c r="F159" s="4"/>
      <c r="G159" s="4"/>
      <c r="H159" s="4"/>
      <c r="I159" s="4"/>
      <c r="J159" s="4"/>
      <c r="K159" s="4"/>
      <c r="L159" s="4"/>
      <c r="M159" s="85">
        <f t="shared" ref="M159:AS159" si="74">(M132+M147+M148+M119)/(1-td_losses)</f>
        <v>0</v>
      </c>
      <c r="N159" s="85">
        <f t="shared" si="74"/>
        <v>237934.0662131487</v>
      </c>
      <c r="O159" s="85">
        <f t="shared" si="74"/>
        <v>238455.52589891374</v>
      </c>
      <c r="P159" s="85">
        <f t="shared" si="74"/>
        <v>239896.39557392977</v>
      </c>
      <c r="Q159" s="85">
        <f t="shared" si="74"/>
        <v>241705.78495604795</v>
      </c>
      <c r="R159" s="85">
        <f t="shared" si="74"/>
        <v>244194.49417139986</v>
      </c>
      <c r="S159" s="85">
        <f t="shared" si="74"/>
        <v>246521.39731272298</v>
      </c>
      <c r="T159" s="85">
        <f t="shared" si="74"/>
        <v>248802.65651685404</v>
      </c>
      <c r="U159" s="85">
        <f t="shared" si="74"/>
        <v>251016.95515624699</v>
      </c>
      <c r="V159" s="85">
        <f t="shared" si="74"/>
        <v>253129.17888449115</v>
      </c>
      <c r="W159" s="85">
        <f t="shared" si="74"/>
        <v>255296.06512926734</v>
      </c>
      <c r="X159" s="85">
        <f t="shared" si="74"/>
        <v>257328.56116546309</v>
      </c>
      <c r="Y159" s="85">
        <f t="shared" si="74"/>
        <v>259347.51962385635</v>
      </c>
      <c r="Z159" s="85">
        <f t="shared" si="74"/>
        <v>262130.11758353762</v>
      </c>
      <c r="AA159" s="85">
        <f t="shared" si="74"/>
        <v>264912.71554321895</v>
      </c>
      <c r="AB159" s="85">
        <f t="shared" si="74"/>
        <v>267695.31350290013</v>
      </c>
      <c r="AC159" s="85">
        <f t="shared" si="74"/>
        <v>270477.91146258143</v>
      </c>
      <c r="AD159" s="85">
        <f t="shared" si="74"/>
        <v>273260.50942226272</v>
      </c>
      <c r="AE159" s="85">
        <f t="shared" si="74"/>
        <v>276043.10738194396</v>
      </c>
      <c r="AF159" s="85">
        <f t="shared" si="74"/>
        <v>278825.7053416252</v>
      </c>
      <c r="AG159" s="85">
        <f t="shared" si="74"/>
        <v>281608.30330130644</v>
      </c>
      <c r="AH159" s="85">
        <f t="shared" si="74"/>
        <v>284390.90126098768</v>
      </c>
      <c r="AI159" s="85">
        <f t="shared" si="74"/>
        <v>287173.49922066898</v>
      </c>
      <c r="AJ159" s="85">
        <f t="shared" si="74"/>
        <v>288630.89417813771</v>
      </c>
      <c r="AK159" s="85">
        <f t="shared" si="74"/>
        <v>290088.28913560644</v>
      </c>
      <c r="AL159" s="85">
        <f t="shared" si="74"/>
        <v>291545.68409307522</v>
      </c>
      <c r="AM159" s="85">
        <f t="shared" si="74"/>
        <v>293003.07905054401</v>
      </c>
      <c r="AN159" s="85">
        <f t="shared" si="74"/>
        <v>294460.47400801297</v>
      </c>
      <c r="AO159" s="85">
        <f t="shared" si="74"/>
        <v>296111.45729079435</v>
      </c>
      <c r="AP159" s="85">
        <f t="shared" si="74"/>
        <v>297782.79790937743</v>
      </c>
      <c r="AQ159" s="85">
        <f t="shared" si="74"/>
        <v>299472.61996941589</v>
      </c>
      <c r="AR159" s="85">
        <f t="shared" si="74"/>
        <v>301176.82902896829</v>
      </c>
      <c r="AS159" s="85">
        <f t="shared" si="74"/>
        <v>302887.25343023741</v>
      </c>
      <c r="AT159" s="4"/>
      <c r="AU159" s="4"/>
      <c r="AV159" s="4"/>
      <c r="AW159" s="4"/>
      <c r="AX159" s="4"/>
      <c r="AY159" s="4"/>
      <c r="AZ159" s="4"/>
      <c r="BA159" s="4"/>
      <c r="BB159" s="4"/>
      <c r="BC159" s="4"/>
      <c r="BD159" s="4"/>
      <c r="BE159" s="4"/>
      <c r="BF159" s="4"/>
      <c r="BG159" s="4"/>
      <c r="BH159" s="4"/>
      <c r="BI159" s="4"/>
      <c r="BJ159" s="4"/>
    </row>
    <row r="160" spans="1:62" x14ac:dyDescent="0.3">
      <c r="A160" s="4"/>
      <c r="B160" s="4"/>
      <c r="C160" s="76" t="s">
        <v>62</v>
      </c>
      <c r="D160" s="4" t="s">
        <v>10</v>
      </c>
      <c r="E160" s="4"/>
      <c r="F160" s="4"/>
      <c r="G160" s="4"/>
      <c r="H160" s="4"/>
      <c r="I160" s="4"/>
      <c r="J160" s="4"/>
      <c r="K160" s="4"/>
      <c r="L160" s="4"/>
      <c r="M160" s="86">
        <f t="shared" ref="M160:M173" si="75">M133/(1-td_losses)</f>
        <v>0</v>
      </c>
      <c r="N160" s="86">
        <f t="shared" ref="N160:AS162" si="76">N133/(1-td_losses)</f>
        <v>2905.4067294491483</v>
      </c>
      <c r="O160" s="86">
        <f t="shared" si="76"/>
        <v>4037.5693480648856</v>
      </c>
      <c r="P160" s="86">
        <f t="shared" si="76"/>
        <v>5270.1291265749414</v>
      </c>
      <c r="Q160" s="86">
        <f t="shared" si="76"/>
        <v>6537.310211142325</v>
      </c>
      <c r="R160" s="86">
        <f t="shared" si="76"/>
        <v>7819.4110304962505</v>
      </c>
      <c r="S160" s="86">
        <f t="shared" si="76"/>
        <v>8915.7201238897724</v>
      </c>
      <c r="T160" s="86">
        <f t="shared" si="76"/>
        <v>9894.0333017833382</v>
      </c>
      <c r="U160" s="86">
        <f t="shared" si="76"/>
        <v>10646.295193676591</v>
      </c>
      <c r="V160" s="86">
        <f t="shared" si="76"/>
        <v>11313.023178919195</v>
      </c>
      <c r="W160" s="86">
        <f t="shared" si="76"/>
        <v>11981.565722406065</v>
      </c>
      <c r="X160" s="86">
        <f t="shared" si="76"/>
        <v>12672.007342153103</v>
      </c>
      <c r="Y160" s="86">
        <f t="shared" si="76"/>
        <v>13402.985714391161</v>
      </c>
      <c r="Z160" s="86">
        <f t="shared" si="76"/>
        <v>14700.388780190404</v>
      </c>
      <c r="AA160" s="86">
        <f t="shared" si="76"/>
        <v>15997.791845989645</v>
      </c>
      <c r="AB160" s="86">
        <f t="shared" si="76"/>
        <v>17295.194911788887</v>
      </c>
      <c r="AC160" s="86">
        <f t="shared" si="76"/>
        <v>18592.597977588131</v>
      </c>
      <c r="AD160" s="86">
        <f t="shared" si="76"/>
        <v>19890.001043387376</v>
      </c>
      <c r="AE160" s="86">
        <f t="shared" si="76"/>
        <v>21187.40410918662</v>
      </c>
      <c r="AF160" s="86">
        <f t="shared" si="76"/>
        <v>22484.807174985861</v>
      </c>
      <c r="AG160" s="86">
        <f t="shared" si="76"/>
        <v>23782.210240785105</v>
      </c>
      <c r="AH160" s="86">
        <f t="shared" si="76"/>
        <v>25079.61330658435</v>
      </c>
      <c r="AI160" s="86">
        <f t="shared" si="76"/>
        <v>26377.016372383594</v>
      </c>
      <c r="AJ160" s="86">
        <f t="shared" si="76"/>
        <v>27674.419438182838</v>
      </c>
      <c r="AK160" s="86">
        <f t="shared" si="76"/>
        <v>28971.822503982083</v>
      </c>
      <c r="AL160" s="86">
        <f t="shared" si="76"/>
        <v>30269.225569781323</v>
      </c>
      <c r="AM160" s="86">
        <f t="shared" si="76"/>
        <v>31566.628635580568</v>
      </c>
      <c r="AN160" s="86">
        <f t="shared" si="76"/>
        <v>32864.031701379798</v>
      </c>
      <c r="AO160" s="86">
        <f t="shared" si="76"/>
        <v>33606.799856403515</v>
      </c>
      <c r="AP160" s="86">
        <f t="shared" si="76"/>
        <v>34255.571922380339</v>
      </c>
      <c r="AQ160" s="86">
        <f t="shared" si="76"/>
        <v>34818.194316300018</v>
      </c>
      <c r="AR160" s="86">
        <f t="shared" si="76"/>
        <v>35298.974363087429</v>
      </c>
      <c r="AS160" s="86">
        <f t="shared" si="76"/>
        <v>35697.403116429385</v>
      </c>
      <c r="AT160" s="4"/>
      <c r="AU160" s="4"/>
      <c r="AV160" s="4"/>
      <c r="AW160" s="4"/>
      <c r="AX160" s="4"/>
      <c r="AY160" s="4"/>
      <c r="AZ160" s="4"/>
      <c r="BA160" s="4"/>
      <c r="BB160" s="4"/>
      <c r="BC160" s="4"/>
      <c r="BD160" s="4"/>
      <c r="BE160" s="4"/>
      <c r="BF160" s="4"/>
      <c r="BG160" s="4"/>
      <c r="BH160" s="4"/>
      <c r="BI160" s="4"/>
      <c r="BJ160" s="4"/>
    </row>
    <row r="161" spans="1:62" x14ac:dyDescent="0.3">
      <c r="A161" s="4"/>
      <c r="B161" s="4"/>
      <c r="C161" s="76" t="s">
        <v>63</v>
      </c>
      <c r="D161" s="4" t="s">
        <v>10</v>
      </c>
      <c r="E161" s="4"/>
      <c r="F161" s="4"/>
      <c r="G161" s="4"/>
      <c r="H161" s="4"/>
      <c r="I161" s="4"/>
      <c r="J161" s="4"/>
      <c r="K161" s="4"/>
      <c r="L161" s="4"/>
      <c r="M161" s="86">
        <f t="shared" si="75"/>
        <v>0</v>
      </c>
      <c r="N161" s="86">
        <f t="shared" ref="N161:AB161" si="77">N134/(1-td_losses)</f>
        <v>15.20179367143454</v>
      </c>
      <c r="O161" s="86">
        <f t="shared" si="77"/>
        <v>24.196761672757543</v>
      </c>
      <c r="P161" s="86">
        <f t="shared" si="77"/>
        <v>31.887379717137751</v>
      </c>
      <c r="Q161" s="86">
        <f t="shared" si="77"/>
        <v>39.107368256687614</v>
      </c>
      <c r="R161" s="86">
        <f t="shared" si="77"/>
        <v>47.146431069496352</v>
      </c>
      <c r="S161" s="86">
        <f t="shared" si="77"/>
        <v>54.88486896409627</v>
      </c>
      <c r="T161" s="86">
        <f t="shared" si="77"/>
        <v>62.618919693694771</v>
      </c>
      <c r="U161" s="86">
        <f t="shared" si="77"/>
        <v>71.977973308318511</v>
      </c>
      <c r="V161" s="86">
        <f t="shared" si="77"/>
        <v>81.290425474626502</v>
      </c>
      <c r="W161" s="86">
        <f t="shared" si="77"/>
        <v>95.635088711605547</v>
      </c>
      <c r="X161" s="86">
        <f t="shared" si="77"/>
        <v>137.74622553004053</v>
      </c>
      <c r="Y161" s="86">
        <f t="shared" si="77"/>
        <v>183.02920857746423</v>
      </c>
      <c r="Z161" s="86">
        <f t="shared" si="77"/>
        <v>309.00013528750696</v>
      </c>
      <c r="AA161" s="86">
        <f t="shared" si="77"/>
        <v>434.97106199754967</v>
      </c>
      <c r="AB161" s="86">
        <f t="shared" si="77"/>
        <v>560.94198870759237</v>
      </c>
      <c r="AC161" s="86">
        <f t="shared" si="76"/>
        <v>686.91291541763508</v>
      </c>
      <c r="AD161" s="86">
        <f t="shared" si="76"/>
        <v>812.88384212767789</v>
      </c>
      <c r="AE161" s="86">
        <f t="shared" si="76"/>
        <v>938.8547688377206</v>
      </c>
      <c r="AF161" s="86">
        <f t="shared" si="76"/>
        <v>1064.8256955477634</v>
      </c>
      <c r="AG161" s="86">
        <f t="shared" si="76"/>
        <v>1190.7966222578061</v>
      </c>
      <c r="AH161" s="86">
        <f t="shared" si="76"/>
        <v>1316.7675489678488</v>
      </c>
      <c r="AI161" s="86">
        <f t="shared" si="76"/>
        <v>1442.7384756778918</v>
      </c>
      <c r="AJ161" s="86">
        <f t="shared" si="76"/>
        <v>1568.7094023879345</v>
      </c>
      <c r="AK161" s="86">
        <f t="shared" si="76"/>
        <v>1694.6803290979772</v>
      </c>
      <c r="AL161" s="86">
        <f t="shared" si="76"/>
        <v>1820.6512558080199</v>
      </c>
      <c r="AM161" s="86">
        <f t="shared" si="76"/>
        <v>1946.6221825180626</v>
      </c>
      <c r="AN161" s="86">
        <f t="shared" si="76"/>
        <v>2072.5931092281048</v>
      </c>
      <c r="AO161" s="86">
        <f t="shared" si="76"/>
        <v>2067.8862420439846</v>
      </c>
      <c r="AP161" s="86">
        <f t="shared" si="76"/>
        <v>2060.5585731780943</v>
      </c>
      <c r="AQ161" s="86">
        <f t="shared" si="76"/>
        <v>2054.8114596162141</v>
      </c>
      <c r="AR161" s="86">
        <f t="shared" si="76"/>
        <v>2046.8198700948578</v>
      </c>
      <c r="AS161" s="86">
        <f t="shared" si="76"/>
        <v>2036.9844368477791</v>
      </c>
      <c r="AT161" s="4"/>
      <c r="AU161" s="4"/>
      <c r="AV161" s="4"/>
      <c r="AW161" s="4"/>
      <c r="AX161" s="4"/>
      <c r="AY161" s="4"/>
      <c r="AZ161" s="4"/>
      <c r="BA161" s="4"/>
      <c r="BB161" s="4"/>
      <c r="BC161" s="4"/>
      <c r="BD161" s="4"/>
      <c r="BE161" s="4"/>
      <c r="BF161" s="4"/>
      <c r="BG161" s="4"/>
      <c r="BH161" s="4"/>
      <c r="BI161" s="4"/>
      <c r="BJ161" s="4"/>
    </row>
    <row r="162" spans="1:62" x14ac:dyDescent="0.3">
      <c r="A162" s="4"/>
      <c r="B162" s="4"/>
      <c r="C162" s="76" t="s">
        <v>64</v>
      </c>
      <c r="D162" s="4" t="s">
        <v>10</v>
      </c>
      <c r="E162" s="4"/>
      <c r="F162" s="4"/>
      <c r="G162" s="4"/>
      <c r="H162" s="4"/>
      <c r="I162" s="4"/>
      <c r="J162" s="4"/>
      <c r="K162" s="4"/>
      <c r="L162" s="4"/>
      <c r="M162" s="86">
        <f t="shared" si="75"/>
        <v>0</v>
      </c>
      <c r="N162" s="86">
        <f t="shared" si="76"/>
        <v>0.64150370603012463</v>
      </c>
      <c r="O162" s="86">
        <f t="shared" si="76"/>
        <v>2.566675206057039</v>
      </c>
      <c r="P162" s="86">
        <f t="shared" si="76"/>
        <v>7.7688134795811523</v>
      </c>
      <c r="Q162" s="86">
        <f t="shared" si="76"/>
        <v>8.0610563823876404</v>
      </c>
      <c r="R162" s="86">
        <f t="shared" si="76"/>
        <v>9.1339434510327724</v>
      </c>
      <c r="S162" s="86">
        <f t="shared" si="76"/>
        <v>14.319518667802521</v>
      </c>
      <c r="T162" s="86">
        <f t="shared" si="76"/>
        <v>27.171761716269771</v>
      </c>
      <c r="U162" s="86">
        <f t="shared" si="76"/>
        <v>55.631319351580508</v>
      </c>
      <c r="V162" s="86">
        <f t="shared" si="76"/>
        <v>118.58042523221442</v>
      </c>
      <c r="W162" s="86">
        <f t="shared" si="76"/>
        <v>234.18011429422802</v>
      </c>
      <c r="X162" s="86">
        <f t="shared" si="76"/>
        <v>402.50275548918142</v>
      </c>
      <c r="Y162" s="86">
        <f t="shared" si="76"/>
        <v>614.46806919567098</v>
      </c>
      <c r="Z162" s="86">
        <f t="shared" si="76"/>
        <v>1425.8139865935505</v>
      </c>
      <c r="AA162" s="86">
        <f t="shared" si="76"/>
        <v>2237.1599039914299</v>
      </c>
      <c r="AB162" s="86">
        <f t="shared" si="76"/>
        <v>3048.5058213893094</v>
      </c>
      <c r="AC162" s="86">
        <f t="shared" si="76"/>
        <v>3859.8517387871889</v>
      </c>
      <c r="AD162" s="86">
        <f t="shared" si="76"/>
        <v>4671.1976561850688</v>
      </c>
      <c r="AE162" s="86">
        <f t="shared" si="76"/>
        <v>5482.5435735829487</v>
      </c>
      <c r="AF162" s="86">
        <f t="shared" si="76"/>
        <v>6293.8894909808287</v>
      </c>
      <c r="AG162" s="86">
        <f t="shared" si="76"/>
        <v>7105.2354083787086</v>
      </c>
      <c r="AH162" s="86">
        <f t="shared" si="76"/>
        <v>7916.5813257765885</v>
      </c>
      <c r="AI162" s="86">
        <f t="shared" si="76"/>
        <v>8727.9272431744685</v>
      </c>
      <c r="AJ162" s="86">
        <f t="shared" si="76"/>
        <v>9539.2731605723475</v>
      </c>
      <c r="AK162" s="86">
        <f t="shared" si="76"/>
        <v>10350.619077970228</v>
      </c>
      <c r="AL162" s="86">
        <f t="shared" si="76"/>
        <v>11161.964995368107</v>
      </c>
      <c r="AM162" s="86">
        <f t="shared" si="76"/>
        <v>11973.310912765988</v>
      </c>
      <c r="AN162" s="86">
        <f t="shared" si="76"/>
        <v>12784.656830163864</v>
      </c>
      <c r="AO162" s="86">
        <f t="shared" si="76"/>
        <v>13345.82762429916</v>
      </c>
      <c r="AP162" s="86">
        <f t="shared" si="76"/>
        <v>13893.269631198686</v>
      </c>
      <c r="AQ162" s="86">
        <f t="shared" si="76"/>
        <v>14422.721407395429</v>
      </c>
      <c r="AR162" s="86">
        <f t="shared" si="76"/>
        <v>14934.776398275118</v>
      </c>
      <c r="AS162" s="86">
        <f t="shared" si="76"/>
        <v>15430.451206705369</v>
      </c>
      <c r="AT162" s="4"/>
      <c r="AU162" s="4"/>
      <c r="AV162" s="4"/>
      <c r="AW162" s="4"/>
      <c r="AX162" s="4"/>
      <c r="AY162" s="4"/>
      <c r="AZ162" s="4"/>
      <c r="BA162" s="4"/>
      <c r="BB162" s="4"/>
      <c r="BC162" s="4"/>
      <c r="BD162" s="4"/>
      <c r="BE162" s="4"/>
      <c r="BF162" s="4"/>
      <c r="BG162" s="4"/>
      <c r="BH162" s="4"/>
      <c r="BI162" s="4"/>
      <c r="BJ162" s="4"/>
    </row>
    <row r="163" spans="1:62" x14ac:dyDescent="0.3">
      <c r="A163" s="4"/>
      <c r="B163" s="4"/>
      <c r="C163" s="76" t="s">
        <v>79</v>
      </c>
      <c r="D163" s="4" t="s">
        <v>10</v>
      </c>
      <c r="E163" s="4"/>
      <c r="F163" s="4"/>
      <c r="G163" s="4"/>
      <c r="H163" s="4"/>
      <c r="I163" s="4"/>
      <c r="J163" s="4"/>
      <c r="K163" s="4"/>
      <c r="L163" s="4"/>
      <c r="M163" s="86">
        <f t="shared" si="75"/>
        <v>0</v>
      </c>
      <c r="N163" s="86">
        <f t="shared" ref="N163:AS163" si="78">N136/(1-td_losses)</f>
        <v>79.0883504052197</v>
      </c>
      <c r="O163" s="86">
        <f t="shared" si="78"/>
        <v>190.6818818923646</v>
      </c>
      <c r="P163" s="86">
        <f t="shared" si="78"/>
        <v>309.67509241932999</v>
      </c>
      <c r="Q163" s="86">
        <f t="shared" si="78"/>
        <v>437.36828256031595</v>
      </c>
      <c r="R163" s="86">
        <f t="shared" si="78"/>
        <v>568.86132892376179</v>
      </c>
      <c r="S163" s="86">
        <f t="shared" si="78"/>
        <v>705.47836047573037</v>
      </c>
      <c r="T163" s="86">
        <f t="shared" si="78"/>
        <v>845.65381600811043</v>
      </c>
      <c r="U163" s="86">
        <f t="shared" si="78"/>
        <v>990.61890052651745</v>
      </c>
      <c r="V163" s="86">
        <f t="shared" si="78"/>
        <v>1142.3156092659458</v>
      </c>
      <c r="W163" s="86">
        <f t="shared" si="78"/>
        <v>1300.5223980503852</v>
      </c>
      <c r="X163" s="86">
        <f t="shared" si="78"/>
        <v>1408.8821102221436</v>
      </c>
      <c r="Y163" s="86">
        <f t="shared" si="78"/>
        <v>1520.6949647641284</v>
      </c>
      <c r="Z163" s="86">
        <f t="shared" si="78"/>
        <v>2358.6523690566896</v>
      </c>
      <c r="AA163" s="86">
        <f t="shared" si="78"/>
        <v>3196.6097733492506</v>
      </c>
      <c r="AB163" s="86">
        <f t="shared" si="78"/>
        <v>4034.5671776418121</v>
      </c>
      <c r="AC163" s="86">
        <f t="shared" si="78"/>
        <v>4872.5245819343736</v>
      </c>
      <c r="AD163" s="86">
        <f t="shared" si="78"/>
        <v>5710.4819862269342</v>
      </c>
      <c r="AE163" s="86">
        <f t="shared" si="78"/>
        <v>6548.4393905194947</v>
      </c>
      <c r="AF163" s="86">
        <f t="shared" si="78"/>
        <v>7386.3967948120553</v>
      </c>
      <c r="AG163" s="86">
        <f t="shared" si="78"/>
        <v>8224.3541991046168</v>
      </c>
      <c r="AH163" s="86">
        <f t="shared" si="78"/>
        <v>9062.3116033971764</v>
      </c>
      <c r="AI163" s="86">
        <f t="shared" si="78"/>
        <v>9900.2690076897379</v>
      </c>
      <c r="AJ163" s="86">
        <f t="shared" si="78"/>
        <v>10738.226411982301</v>
      </c>
      <c r="AK163" s="86">
        <f t="shared" si="78"/>
        <v>11576.183816274863</v>
      </c>
      <c r="AL163" s="86">
        <f t="shared" si="78"/>
        <v>12414.141220567424</v>
      </c>
      <c r="AM163" s="86">
        <f t="shared" si="78"/>
        <v>13252.098624859986</v>
      </c>
      <c r="AN163" s="86">
        <f t="shared" si="78"/>
        <v>14090.056029152545</v>
      </c>
      <c r="AO163" s="86">
        <f t="shared" si="78"/>
        <v>14891.725768423783</v>
      </c>
      <c r="AP163" s="86">
        <f t="shared" si="78"/>
        <v>15701.387150433269</v>
      </c>
      <c r="AQ163" s="86">
        <f t="shared" si="78"/>
        <v>16518.733763740838</v>
      </c>
      <c r="AR163" s="86">
        <f t="shared" si="78"/>
        <v>17343.446892927986</v>
      </c>
      <c r="AS163" s="86">
        <f t="shared" si="78"/>
        <v>18175.165959702455</v>
      </c>
      <c r="AT163" s="4"/>
      <c r="AU163" s="4"/>
      <c r="AV163" s="4"/>
      <c r="AW163" s="4"/>
      <c r="AX163" s="4"/>
      <c r="AY163" s="4"/>
      <c r="AZ163" s="4"/>
      <c r="BA163" s="4"/>
      <c r="BB163" s="4"/>
      <c r="BC163" s="4"/>
      <c r="BD163" s="4"/>
      <c r="BE163" s="4"/>
      <c r="BF163" s="4"/>
      <c r="BG163" s="4"/>
      <c r="BH163" s="4"/>
      <c r="BI163" s="4"/>
      <c r="BJ163" s="4"/>
    </row>
    <row r="164" spans="1:62" x14ac:dyDescent="0.3">
      <c r="A164" s="4"/>
      <c r="B164" s="4"/>
      <c r="C164" s="76" t="s">
        <v>65</v>
      </c>
      <c r="D164" s="4" t="s">
        <v>10</v>
      </c>
      <c r="E164" s="4"/>
      <c r="F164" s="4"/>
      <c r="G164" s="4"/>
      <c r="H164" s="4"/>
      <c r="I164" s="4"/>
      <c r="J164" s="4"/>
      <c r="K164" s="4"/>
      <c r="L164" s="4"/>
      <c r="M164" s="86">
        <f t="shared" si="75"/>
        <v>0</v>
      </c>
      <c r="N164" s="86">
        <f t="shared" ref="N164:AS164" si="79">N137/(1-td_losses)</f>
        <v>0</v>
      </c>
      <c r="O164" s="86">
        <f t="shared" si="79"/>
        <v>0</v>
      </c>
      <c r="P164" s="86">
        <f t="shared" si="79"/>
        <v>0</v>
      </c>
      <c r="Q164" s="86">
        <f t="shared" si="79"/>
        <v>0</v>
      </c>
      <c r="R164" s="86">
        <f t="shared" si="79"/>
        <v>0</v>
      </c>
      <c r="S164" s="86">
        <f t="shared" si="79"/>
        <v>0</v>
      </c>
      <c r="T164" s="86">
        <f t="shared" si="79"/>
        <v>0</v>
      </c>
      <c r="U164" s="86">
        <f t="shared" si="79"/>
        <v>0</v>
      </c>
      <c r="V164" s="86">
        <f t="shared" si="79"/>
        <v>0</v>
      </c>
      <c r="W164" s="86">
        <f t="shared" si="79"/>
        <v>0</v>
      </c>
      <c r="X164" s="86">
        <f t="shared" si="79"/>
        <v>0</v>
      </c>
      <c r="Y164" s="86">
        <f t="shared" si="79"/>
        <v>0</v>
      </c>
      <c r="Z164" s="86">
        <f t="shared" si="79"/>
        <v>480.5860267370993</v>
      </c>
      <c r="AA164" s="86">
        <f t="shared" si="79"/>
        <v>961.17205347419861</v>
      </c>
      <c r="AB164" s="86">
        <f t="shared" si="79"/>
        <v>1441.7580802112977</v>
      </c>
      <c r="AC164" s="86">
        <f t="shared" si="79"/>
        <v>1922.3441069483972</v>
      </c>
      <c r="AD164" s="86">
        <f t="shared" si="79"/>
        <v>2402.9301336854969</v>
      </c>
      <c r="AE164" s="86">
        <f t="shared" si="79"/>
        <v>2883.5161604225959</v>
      </c>
      <c r="AF164" s="86">
        <f t="shared" si="79"/>
        <v>3364.1021871596954</v>
      </c>
      <c r="AG164" s="86">
        <f t="shared" si="79"/>
        <v>3844.6882138967949</v>
      </c>
      <c r="AH164" s="86">
        <f t="shared" si="79"/>
        <v>4325.2742406338948</v>
      </c>
      <c r="AI164" s="86">
        <f t="shared" si="79"/>
        <v>4805.8602673709938</v>
      </c>
      <c r="AJ164" s="86">
        <f t="shared" si="79"/>
        <v>5286.4462941080928</v>
      </c>
      <c r="AK164" s="86">
        <f t="shared" si="79"/>
        <v>5767.0323208451919</v>
      </c>
      <c r="AL164" s="86">
        <f t="shared" si="79"/>
        <v>6247.6183475822918</v>
      </c>
      <c r="AM164" s="86">
        <f t="shared" si="79"/>
        <v>6728.2043743193908</v>
      </c>
      <c r="AN164" s="86">
        <f t="shared" si="79"/>
        <v>7208.7904010564898</v>
      </c>
      <c r="AO164" s="86">
        <f t="shared" si="79"/>
        <v>7557.4761828589808</v>
      </c>
      <c r="AP164" s="86">
        <f t="shared" si="79"/>
        <v>7870.9644017033097</v>
      </c>
      <c r="AQ164" s="86">
        <f t="shared" si="79"/>
        <v>8147.256161729194</v>
      </c>
      <c r="AR164" s="86">
        <f t="shared" si="79"/>
        <v>8384.5802417205578</v>
      </c>
      <c r="AS164" s="86">
        <f t="shared" si="79"/>
        <v>8581.2811362871926</v>
      </c>
      <c r="AT164" s="4"/>
      <c r="AU164" s="4"/>
      <c r="AV164" s="4"/>
      <c r="AW164" s="4"/>
      <c r="AX164" s="4"/>
      <c r="AY164" s="4"/>
      <c r="AZ164" s="4"/>
      <c r="BA164" s="4"/>
      <c r="BB164" s="4"/>
      <c r="BC164" s="4"/>
      <c r="BD164" s="4"/>
      <c r="BE164" s="4"/>
      <c r="BF164" s="4"/>
      <c r="BG164" s="4"/>
      <c r="BH164" s="4"/>
      <c r="BI164" s="4"/>
      <c r="BJ164" s="4"/>
    </row>
    <row r="165" spans="1:62" x14ac:dyDescent="0.3">
      <c r="A165" s="4"/>
      <c r="B165" s="4"/>
      <c r="C165" s="76" t="s">
        <v>66</v>
      </c>
      <c r="D165" s="4" t="s">
        <v>10</v>
      </c>
      <c r="E165" s="4"/>
      <c r="F165" s="4"/>
      <c r="G165" s="4"/>
      <c r="H165" s="4"/>
      <c r="I165" s="4"/>
      <c r="J165" s="4"/>
      <c r="K165" s="4"/>
      <c r="L165" s="4"/>
      <c r="M165" s="86">
        <f t="shared" si="75"/>
        <v>0</v>
      </c>
      <c r="N165" s="86">
        <f t="shared" ref="N165:AS165" si="80">N138/(1-td_losses)</f>
        <v>0</v>
      </c>
      <c r="O165" s="86">
        <f t="shared" si="80"/>
        <v>0</v>
      </c>
      <c r="P165" s="86">
        <f t="shared" si="80"/>
        <v>0</v>
      </c>
      <c r="Q165" s="86">
        <f t="shared" si="80"/>
        <v>0</v>
      </c>
      <c r="R165" s="86">
        <f t="shared" si="80"/>
        <v>0</v>
      </c>
      <c r="S165" s="86">
        <f t="shared" si="80"/>
        <v>0</v>
      </c>
      <c r="T165" s="86">
        <f t="shared" si="80"/>
        <v>0</v>
      </c>
      <c r="U165" s="86">
        <f t="shared" si="80"/>
        <v>0</v>
      </c>
      <c r="V165" s="86">
        <f t="shared" si="80"/>
        <v>0</v>
      </c>
      <c r="W165" s="86">
        <f t="shared" si="80"/>
        <v>0</v>
      </c>
      <c r="X165" s="86">
        <f t="shared" si="80"/>
        <v>0</v>
      </c>
      <c r="Y165" s="86">
        <f t="shared" si="80"/>
        <v>0</v>
      </c>
      <c r="Z165" s="86">
        <f t="shared" si="80"/>
        <v>790.55879796894499</v>
      </c>
      <c r="AA165" s="86">
        <f t="shared" si="80"/>
        <v>1581.11759593789</v>
      </c>
      <c r="AB165" s="86">
        <f t="shared" si="80"/>
        <v>2371.6763939068351</v>
      </c>
      <c r="AC165" s="86">
        <f t="shared" si="80"/>
        <v>3162.2351918757799</v>
      </c>
      <c r="AD165" s="86">
        <f t="shared" si="80"/>
        <v>3952.7939898447248</v>
      </c>
      <c r="AE165" s="86">
        <f t="shared" si="80"/>
        <v>4743.3527878136701</v>
      </c>
      <c r="AF165" s="86">
        <f t="shared" si="80"/>
        <v>5533.9115857826155</v>
      </c>
      <c r="AG165" s="86">
        <f t="shared" si="80"/>
        <v>6324.4703837515608</v>
      </c>
      <c r="AH165" s="86">
        <f t="shared" si="80"/>
        <v>7115.0291817205061</v>
      </c>
      <c r="AI165" s="86">
        <f t="shared" si="80"/>
        <v>7905.5879796894524</v>
      </c>
      <c r="AJ165" s="86">
        <f t="shared" si="80"/>
        <v>8696.1467776583977</v>
      </c>
      <c r="AK165" s="86">
        <f t="shared" si="80"/>
        <v>9486.7055756273421</v>
      </c>
      <c r="AL165" s="86">
        <f t="shared" si="80"/>
        <v>10277.264373596288</v>
      </c>
      <c r="AM165" s="86">
        <f t="shared" si="80"/>
        <v>11067.823171565233</v>
      </c>
      <c r="AN165" s="86">
        <f t="shared" si="80"/>
        <v>11858.381969534175</v>
      </c>
      <c r="AO165" s="86">
        <f t="shared" si="80"/>
        <v>12057.719717485877</v>
      </c>
      <c r="AP165" s="86">
        <f t="shared" si="80"/>
        <v>12210.774715329775</v>
      </c>
      <c r="AQ165" s="86">
        <f t="shared" si="80"/>
        <v>12327.90771964198</v>
      </c>
      <c r="AR165" s="86">
        <f t="shared" si="80"/>
        <v>12417.788161858452</v>
      </c>
      <c r="AS165" s="86">
        <f t="shared" si="80"/>
        <v>12486.54320821464</v>
      </c>
      <c r="AT165" s="4"/>
      <c r="AU165" s="4"/>
      <c r="AV165" s="4"/>
      <c r="AW165" s="4"/>
      <c r="AX165" s="4"/>
      <c r="AY165" s="4"/>
      <c r="AZ165" s="4"/>
      <c r="BA165" s="4"/>
      <c r="BB165" s="4"/>
      <c r="BC165" s="4"/>
      <c r="BD165" s="4"/>
      <c r="BE165" s="4"/>
      <c r="BF165" s="4"/>
      <c r="BG165" s="4"/>
      <c r="BH165" s="4"/>
      <c r="BI165" s="4"/>
      <c r="BJ165" s="4"/>
    </row>
    <row r="166" spans="1:62" x14ac:dyDescent="0.3">
      <c r="A166" s="4"/>
      <c r="B166" s="4"/>
      <c r="C166" s="76" t="s">
        <v>67</v>
      </c>
      <c r="D166" s="4" t="s">
        <v>10</v>
      </c>
      <c r="E166" s="4"/>
      <c r="F166" s="4"/>
      <c r="G166" s="4"/>
      <c r="H166" s="4"/>
      <c r="I166" s="4"/>
      <c r="J166" s="4"/>
      <c r="K166" s="4"/>
      <c r="L166" s="4"/>
      <c r="M166" s="86">
        <f t="shared" si="75"/>
        <v>0</v>
      </c>
      <c r="N166" s="86">
        <f t="shared" ref="N166:AS166" si="81">N139/(1-td_losses)</f>
        <v>0</v>
      </c>
      <c r="O166" s="86">
        <f t="shared" si="81"/>
        <v>0</v>
      </c>
      <c r="P166" s="86">
        <f t="shared" si="81"/>
        <v>0</v>
      </c>
      <c r="Q166" s="86">
        <f t="shared" si="81"/>
        <v>0</v>
      </c>
      <c r="R166" s="86">
        <f t="shared" si="81"/>
        <v>0</v>
      </c>
      <c r="S166" s="86">
        <f t="shared" si="81"/>
        <v>0</v>
      </c>
      <c r="T166" s="86">
        <f t="shared" si="81"/>
        <v>0</v>
      </c>
      <c r="U166" s="86">
        <f t="shared" si="81"/>
        <v>0</v>
      </c>
      <c r="V166" s="86">
        <f t="shared" si="81"/>
        <v>0</v>
      </c>
      <c r="W166" s="86">
        <f t="shared" si="81"/>
        <v>0</v>
      </c>
      <c r="X166" s="86">
        <f t="shared" si="81"/>
        <v>0</v>
      </c>
      <c r="Y166" s="86">
        <f t="shared" si="81"/>
        <v>0</v>
      </c>
      <c r="Z166" s="86">
        <f t="shared" si="81"/>
        <v>196.47585194911602</v>
      </c>
      <c r="AA166" s="86">
        <f t="shared" si="81"/>
        <v>392.95170389823204</v>
      </c>
      <c r="AB166" s="86">
        <f t="shared" si="81"/>
        <v>589.42755584734812</v>
      </c>
      <c r="AC166" s="86">
        <f t="shared" si="81"/>
        <v>785.90340779646408</v>
      </c>
      <c r="AD166" s="86">
        <f t="shared" si="81"/>
        <v>982.37925974558004</v>
      </c>
      <c r="AE166" s="86">
        <f t="shared" si="81"/>
        <v>1178.8551116946962</v>
      </c>
      <c r="AF166" s="86">
        <f t="shared" si="81"/>
        <v>1375.3309636438123</v>
      </c>
      <c r="AG166" s="86">
        <f t="shared" si="81"/>
        <v>1571.8068155929284</v>
      </c>
      <c r="AH166" s="86">
        <f t="shared" si="81"/>
        <v>1768.2826675420445</v>
      </c>
      <c r="AI166" s="86">
        <f t="shared" si="81"/>
        <v>1964.7585194911605</v>
      </c>
      <c r="AJ166" s="86">
        <f t="shared" si="81"/>
        <v>2161.2343714402768</v>
      </c>
      <c r="AK166" s="86">
        <f t="shared" si="81"/>
        <v>2357.7102233893929</v>
      </c>
      <c r="AL166" s="86">
        <f t="shared" si="81"/>
        <v>2554.186075338509</v>
      </c>
      <c r="AM166" s="86">
        <f t="shared" si="81"/>
        <v>2750.6619272876251</v>
      </c>
      <c r="AN166" s="86">
        <f t="shared" si="81"/>
        <v>2947.1377792367402</v>
      </c>
      <c r="AO166" s="86">
        <f t="shared" si="81"/>
        <v>3148.5674898663219</v>
      </c>
      <c r="AP166" s="86">
        <f t="shared" si="81"/>
        <v>3348.5010479085704</v>
      </c>
      <c r="AQ166" s="86">
        <f t="shared" si="81"/>
        <v>3545.9698049374729</v>
      </c>
      <c r="AR166" s="86">
        <f t="shared" si="81"/>
        <v>3739.935448771022</v>
      </c>
      <c r="AS166" s="86">
        <f t="shared" si="81"/>
        <v>3929.0178113842176</v>
      </c>
      <c r="AT166" s="4"/>
      <c r="AU166" s="4"/>
      <c r="AV166" s="4"/>
      <c r="AW166" s="4"/>
      <c r="AX166" s="4"/>
      <c r="AY166" s="4"/>
      <c r="AZ166" s="4"/>
      <c r="BA166" s="4"/>
      <c r="BB166" s="4"/>
      <c r="BC166" s="4"/>
      <c r="BD166" s="4"/>
      <c r="BE166" s="4"/>
      <c r="BF166" s="4"/>
      <c r="BG166" s="4"/>
      <c r="BH166" s="4"/>
      <c r="BI166" s="4"/>
      <c r="BJ166" s="4"/>
    </row>
    <row r="167" spans="1:62" x14ac:dyDescent="0.3">
      <c r="A167" s="4"/>
      <c r="B167" s="4"/>
      <c r="C167" s="76" t="s">
        <v>68</v>
      </c>
      <c r="D167" s="4" t="s">
        <v>10</v>
      </c>
      <c r="E167" s="4"/>
      <c r="F167" s="4"/>
      <c r="G167" s="4"/>
      <c r="H167" s="4"/>
      <c r="I167" s="4"/>
      <c r="J167" s="4"/>
      <c r="K167" s="4"/>
      <c r="L167" s="4"/>
      <c r="M167" s="86">
        <f t="shared" si="75"/>
        <v>0</v>
      </c>
      <c r="N167" s="86">
        <f t="shared" ref="N167:AS167" si="82">N140/(1-td_losses)</f>
        <v>0</v>
      </c>
      <c r="O167" s="86">
        <f t="shared" si="82"/>
        <v>0</v>
      </c>
      <c r="P167" s="86">
        <f t="shared" si="82"/>
        <v>0</v>
      </c>
      <c r="Q167" s="86">
        <f t="shared" si="82"/>
        <v>0</v>
      </c>
      <c r="R167" s="86">
        <f t="shared" si="82"/>
        <v>0</v>
      </c>
      <c r="S167" s="86">
        <f t="shared" si="82"/>
        <v>0</v>
      </c>
      <c r="T167" s="86">
        <f t="shared" si="82"/>
        <v>0</v>
      </c>
      <c r="U167" s="86">
        <f t="shared" si="82"/>
        <v>0</v>
      </c>
      <c r="V167" s="86">
        <f t="shared" si="82"/>
        <v>0</v>
      </c>
      <c r="W167" s="86">
        <f t="shared" si="82"/>
        <v>0</v>
      </c>
      <c r="X167" s="86">
        <f t="shared" si="82"/>
        <v>0</v>
      </c>
      <c r="Y167" s="86">
        <f t="shared" si="82"/>
        <v>0</v>
      </c>
      <c r="Z167" s="86">
        <f t="shared" si="82"/>
        <v>93.060290007186296</v>
      </c>
      <c r="AA167" s="86">
        <f t="shared" si="82"/>
        <v>186.12058001437259</v>
      </c>
      <c r="AB167" s="86">
        <f t="shared" si="82"/>
        <v>279.18087002155892</v>
      </c>
      <c r="AC167" s="86">
        <f t="shared" si="82"/>
        <v>372.24116002874518</v>
      </c>
      <c r="AD167" s="86">
        <f t="shared" si="82"/>
        <v>465.30145003593145</v>
      </c>
      <c r="AE167" s="86">
        <f t="shared" si="82"/>
        <v>558.36174004311772</v>
      </c>
      <c r="AF167" s="86">
        <f t="shared" si="82"/>
        <v>651.42203005030399</v>
      </c>
      <c r="AG167" s="86">
        <f t="shared" si="82"/>
        <v>744.48232005749026</v>
      </c>
      <c r="AH167" s="86">
        <f t="shared" si="82"/>
        <v>837.54261006467652</v>
      </c>
      <c r="AI167" s="86">
        <f t="shared" si="82"/>
        <v>930.60290007186279</v>
      </c>
      <c r="AJ167" s="86">
        <f t="shared" si="82"/>
        <v>1023.6631900790491</v>
      </c>
      <c r="AK167" s="86">
        <f t="shared" si="82"/>
        <v>1116.7234800862354</v>
      </c>
      <c r="AL167" s="86">
        <f t="shared" si="82"/>
        <v>1209.7837700934217</v>
      </c>
      <c r="AM167" s="86">
        <f t="shared" si="82"/>
        <v>1302.8440601006082</v>
      </c>
      <c r="AN167" s="86">
        <f t="shared" si="82"/>
        <v>1395.9043501077942</v>
      </c>
      <c r="AO167" s="86">
        <f t="shared" si="82"/>
        <v>1650.8375022423352</v>
      </c>
      <c r="AP167" s="86">
        <f t="shared" si="82"/>
        <v>1906.394496162128</v>
      </c>
      <c r="AQ167" s="86">
        <f t="shared" si="82"/>
        <v>2159.1070439197933</v>
      </c>
      <c r="AR167" s="86">
        <f t="shared" si="82"/>
        <v>2405.1704241914622</v>
      </c>
      <c r="AS167" s="86">
        <f t="shared" si="82"/>
        <v>2640.3621673781799</v>
      </c>
      <c r="AT167" s="4"/>
      <c r="AU167" s="4"/>
      <c r="AV167" s="4"/>
      <c r="AW167" s="4"/>
      <c r="AX167" s="4"/>
      <c r="AY167" s="4"/>
      <c r="AZ167" s="4"/>
      <c r="BA167" s="4"/>
      <c r="BB167" s="4"/>
      <c r="BC167" s="4"/>
      <c r="BD167" s="4"/>
      <c r="BE167" s="4"/>
      <c r="BF167" s="4"/>
      <c r="BG167" s="4"/>
      <c r="BH167" s="4"/>
      <c r="BI167" s="4"/>
      <c r="BJ167" s="4"/>
    </row>
    <row r="168" spans="1:62" x14ac:dyDescent="0.3">
      <c r="A168" s="4"/>
      <c r="B168" s="4"/>
      <c r="C168" s="76" t="s">
        <v>69</v>
      </c>
      <c r="D168" s="4" t="s">
        <v>10</v>
      </c>
      <c r="E168" s="4"/>
      <c r="F168" s="4"/>
      <c r="G168" s="4"/>
      <c r="H168" s="4"/>
      <c r="I168" s="4"/>
      <c r="J168" s="4"/>
      <c r="K168" s="4"/>
      <c r="L168" s="4"/>
      <c r="M168" s="86">
        <f t="shared" si="75"/>
        <v>0</v>
      </c>
      <c r="N168" s="86">
        <f t="shared" ref="N168:AS168" si="83">N141/(1-td_losses)</f>
        <v>0</v>
      </c>
      <c r="O168" s="86">
        <f t="shared" si="83"/>
        <v>0</v>
      </c>
      <c r="P168" s="86">
        <f t="shared" si="83"/>
        <v>0</v>
      </c>
      <c r="Q168" s="86">
        <f t="shared" si="83"/>
        <v>0</v>
      </c>
      <c r="R168" s="86">
        <f t="shared" si="83"/>
        <v>0</v>
      </c>
      <c r="S168" s="86">
        <f t="shared" si="83"/>
        <v>0</v>
      </c>
      <c r="T168" s="86">
        <f t="shared" si="83"/>
        <v>0</v>
      </c>
      <c r="U168" s="86">
        <f t="shared" si="83"/>
        <v>0</v>
      </c>
      <c r="V168" s="86">
        <f t="shared" si="83"/>
        <v>0</v>
      </c>
      <c r="W168" s="86">
        <f t="shared" si="83"/>
        <v>0</v>
      </c>
      <c r="X168" s="86">
        <f t="shared" si="83"/>
        <v>0</v>
      </c>
      <c r="Y168" s="86">
        <f t="shared" si="83"/>
        <v>0</v>
      </c>
      <c r="Z168" s="86">
        <f t="shared" si="83"/>
        <v>191.90652305735162</v>
      </c>
      <c r="AA168" s="86">
        <f t="shared" si="83"/>
        <v>383.81304611470324</v>
      </c>
      <c r="AB168" s="86">
        <f t="shared" si="83"/>
        <v>575.71956917205489</v>
      </c>
      <c r="AC168" s="86">
        <f t="shared" si="83"/>
        <v>767.62609222940648</v>
      </c>
      <c r="AD168" s="86">
        <f t="shared" si="83"/>
        <v>959.53261528675807</v>
      </c>
      <c r="AE168" s="86">
        <f t="shared" si="83"/>
        <v>1151.4391383441098</v>
      </c>
      <c r="AF168" s="86">
        <f t="shared" si="83"/>
        <v>1343.3456614014613</v>
      </c>
      <c r="AG168" s="86">
        <f t="shared" si="83"/>
        <v>1535.252184458813</v>
      </c>
      <c r="AH168" s="86">
        <f t="shared" si="83"/>
        <v>1727.1587075161647</v>
      </c>
      <c r="AI168" s="86">
        <f t="shared" si="83"/>
        <v>1919.0652305735164</v>
      </c>
      <c r="AJ168" s="86">
        <f t="shared" si="83"/>
        <v>2110.9717536308681</v>
      </c>
      <c r="AK168" s="86">
        <f t="shared" si="83"/>
        <v>2302.87827668822</v>
      </c>
      <c r="AL168" s="86">
        <f t="shared" si="83"/>
        <v>2494.7847997455715</v>
      </c>
      <c r="AM168" s="86">
        <f t="shared" si="83"/>
        <v>2686.6913228029234</v>
      </c>
      <c r="AN168" s="86">
        <f t="shared" si="83"/>
        <v>2878.597845860274</v>
      </c>
      <c r="AO168" s="86">
        <f t="shared" si="83"/>
        <v>3085.7294224234479</v>
      </c>
      <c r="AP168" s="86">
        <f t="shared" si="83"/>
        <v>3288.7529183268653</v>
      </c>
      <c r="AQ168" s="86">
        <f t="shared" si="83"/>
        <v>3486.4958750107808</v>
      </c>
      <c r="AR168" s="86">
        <f t="shared" si="83"/>
        <v>3677.7634757438555</v>
      </c>
      <c r="AS168" s="86">
        <f t="shared" si="83"/>
        <v>3861.4175108451918</v>
      </c>
      <c r="AT168" s="4"/>
      <c r="AU168" s="4"/>
      <c r="AV168" s="4"/>
      <c r="AW168" s="4"/>
      <c r="AX168" s="4"/>
      <c r="AY168" s="4"/>
      <c r="AZ168" s="4"/>
      <c r="BA168" s="4"/>
      <c r="BB168" s="4"/>
      <c r="BC168" s="4"/>
      <c r="BD168" s="4"/>
      <c r="BE168" s="4"/>
      <c r="BF168" s="4"/>
      <c r="BG168" s="4"/>
      <c r="BH168" s="4"/>
      <c r="BI168" s="4"/>
      <c r="BJ168" s="4"/>
    </row>
    <row r="169" spans="1:62" x14ac:dyDescent="0.3">
      <c r="A169" s="4"/>
      <c r="B169" s="4"/>
      <c r="C169" s="76" t="s">
        <v>70</v>
      </c>
      <c r="D169" s="4" t="s">
        <v>10</v>
      </c>
      <c r="E169" s="4"/>
      <c r="F169" s="4"/>
      <c r="G169" s="4"/>
      <c r="H169" s="4"/>
      <c r="I169" s="4"/>
      <c r="J169" s="4"/>
      <c r="K169" s="4"/>
      <c r="L169" s="4"/>
      <c r="M169" s="86">
        <f t="shared" si="75"/>
        <v>0</v>
      </c>
      <c r="N169" s="86">
        <f t="shared" ref="N169:AS169" si="84">N142/(1-td_losses)</f>
        <v>0</v>
      </c>
      <c r="O169" s="86">
        <f t="shared" si="84"/>
        <v>0</v>
      </c>
      <c r="P169" s="86">
        <f t="shared" si="84"/>
        <v>0</v>
      </c>
      <c r="Q169" s="86">
        <f t="shared" si="84"/>
        <v>0</v>
      </c>
      <c r="R169" s="86">
        <f t="shared" si="84"/>
        <v>0</v>
      </c>
      <c r="S169" s="86">
        <f t="shared" si="84"/>
        <v>0</v>
      </c>
      <c r="T169" s="86">
        <f t="shared" si="84"/>
        <v>0</v>
      </c>
      <c r="U169" s="86">
        <f t="shared" si="84"/>
        <v>0</v>
      </c>
      <c r="V169" s="86">
        <f t="shared" si="84"/>
        <v>0</v>
      </c>
      <c r="W169" s="86">
        <f t="shared" si="84"/>
        <v>0</v>
      </c>
      <c r="X169" s="86">
        <f t="shared" si="84"/>
        <v>0</v>
      </c>
      <c r="Y169" s="86">
        <f t="shared" si="84"/>
        <v>0</v>
      </c>
      <c r="Z169" s="86">
        <f t="shared" si="84"/>
        <v>447.40969571079489</v>
      </c>
      <c r="AA169" s="86">
        <f t="shared" si="84"/>
        <v>894.81939142158978</v>
      </c>
      <c r="AB169" s="86">
        <f t="shared" si="84"/>
        <v>1342.2290871323846</v>
      </c>
      <c r="AC169" s="86">
        <f t="shared" si="84"/>
        <v>1789.6387828431796</v>
      </c>
      <c r="AD169" s="86">
        <f t="shared" si="84"/>
        <v>2237.0484785539747</v>
      </c>
      <c r="AE169" s="86">
        <f t="shared" si="84"/>
        <v>2684.4581742647692</v>
      </c>
      <c r="AF169" s="86">
        <f t="shared" si="84"/>
        <v>3131.8678699755642</v>
      </c>
      <c r="AG169" s="86">
        <f t="shared" si="84"/>
        <v>3579.2775656863591</v>
      </c>
      <c r="AH169" s="86">
        <f t="shared" si="84"/>
        <v>4026.6872613971536</v>
      </c>
      <c r="AI169" s="86">
        <f t="shared" si="84"/>
        <v>4474.0969571079495</v>
      </c>
      <c r="AJ169" s="86">
        <f t="shared" si="84"/>
        <v>4921.5066528187435</v>
      </c>
      <c r="AK169" s="86">
        <f t="shared" si="84"/>
        <v>5368.9163485295385</v>
      </c>
      <c r="AL169" s="86">
        <f t="shared" si="84"/>
        <v>5816.3260442403334</v>
      </c>
      <c r="AM169" s="86">
        <f t="shared" si="84"/>
        <v>6263.7357399511284</v>
      </c>
      <c r="AN169" s="86">
        <f t="shared" si="84"/>
        <v>6711.1454356619233</v>
      </c>
      <c r="AO169" s="86">
        <f t="shared" si="84"/>
        <v>6961.8948348210333</v>
      </c>
      <c r="AP169" s="86">
        <f t="shared" si="84"/>
        <v>7180.6683861362553</v>
      </c>
      <c r="AQ169" s="86">
        <f t="shared" si="84"/>
        <v>7370.8856743639499</v>
      </c>
      <c r="AR169" s="86">
        <f t="shared" si="84"/>
        <v>7536.5376631953432</v>
      </c>
      <c r="AS169" s="86">
        <f t="shared" si="84"/>
        <v>7681.7961388745043</v>
      </c>
      <c r="AT169" s="4"/>
      <c r="AU169" s="4"/>
      <c r="AV169" s="4"/>
      <c r="AW169" s="4"/>
      <c r="AX169" s="4"/>
      <c r="AY169" s="4"/>
      <c r="AZ169" s="4"/>
      <c r="BA169" s="4"/>
      <c r="BB169" s="4"/>
      <c r="BC169" s="4"/>
      <c r="BD169" s="4"/>
      <c r="BE169" s="4"/>
      <c r="BF169" s="4"/>
      <c r="BG169" s="4"/>
      <c r="BH169" s="4"/>
      <c r="BI169" s="4"/>
      <c r="BJ169" s="4"/>
    </row>
    <row r="170" spans="1:62" x14ac:dyDescent="0.3">
      <c r="A170" s="4"/>
      <c r="B170" s="4"/>
      <c r="C170" s="76" t="s">
        <v>71</v>
      </c>
      <c r="D170" s="4" t="s">
        <v>10</v>
      </c>
      <c r="E170" s="4"/>
      <c r="F170" s="4"/>
      <c r="G170" s="4"/>
      <c r="H170" s="4"/>
      <c r="I170" s="4"/>
      <c r="J170" s="4"/>
      <c r="K170" s="4"/>
      <c r="L170" s="4"/>
      <c r="M170" s="86">
        <f t="shared" si="75"/>
        <v>0</v>
      </c>
      <c r="N170" s="86">
        <f t="shared" ref="N170:AS170" si="85">N143/(1-td_losses)</f>
        <v>0</v>
      </c>
      <c r="O170" s="86">
        <f t="shared" si="85"/>
        <v>0</v>
      </c>
      <c r="P170" s="86">
        <f t="shared" si="85"/>
        <v>0</v>
      </c>
      <c r="Q170" s="86">
        <f t="shared" si="85"/>
        <v>0</v>
      </c>
      <c r="R170" s="86">
        <f t="shared" si="85"/>
        <v>0</v>
      </c>
      <c r="S170" s="86">
        <f t="shared" si="85"/>
        <v>0</v>
      </c>
      <c r="T170" s="86">
        <f t="shared" si="85"/>
        <v>0</v>
      </c>
      <c r="U170" s="86">
        <f t="shared" si="85"/>
        <v>0</v>
      </c>
      <c r="V170" s="86">
        <f t="shared" si="85"/>
        <v>0</v>
      </c>
      <c r="W170" s="86">
        <f t="shared" si="85"/>
        <v>0</v>
      </c>
      <c r="X170" s="86">
        <f t="shared" si="85"/>
        <v>0</v>
      </c>
      <c r="Y170" s="86">
        <f t="shared" si="85"/>
        <v>0</v>
      </c>
      <c r="Z170" s="86">
        <f t="shared" si="85"/>
        <v>322.88506765991087</v>
      </c>
      <c r="AA170" s="86">
        <f t="shared" si="85"/>
        <v>645.77013531982175</v>
      </c>
      <c r="AB170" s="86">
        <f t="shared" si="85"/>
        <v>968.65520297973262</v>
      </c>
      <c r="AC170" s="86">
        <f t="shared" si="85"/>
        <v>1291.5402706396435</v>
      </c>
      <c r="AD170" s="86">
        <f t="shared" si="85"/>
        <v>1614.4253382995544</v>
      </c>
      <c r="AE170" s="86">
        <f t="shared" si="85"/>
        <v>1937.310405959465</v>
      </c>
      <c r="AF170" s="86">
        <f t="shared" si="85"/>
        <v>2260.1954736193761</v>
      </c>
      <c r="AG170" s="86">
        <f t="shared" si="85"/>
        <v>2583.080541279287</v>
      </c>
      <c r="AH170" s="86">
        <f t="shared" si="85"/>
        <v>2905.9656089391979</v>
      </c>
      <c r="AI170" s="86">
        <f t="shared" si="85"/>
        <v>3228.8506765991087</v>
      </c>
      <c r="AJ170" s="86">
        <f t="shared" si="85"/>
        <v>3551.7357442590192</v>
      </c>
      <c r="AK170" s="86">
        <f t="shared" si="85"/>
        <v>3874.62081191893</v>
      </c>
      <c r="AL170" s="86">
        <f t="shared" si="85"/>
        <v>4197.5058795788409</v>
      </c>
      <c r="AM170" s="86">
        <f t="shared" si="85"/>
        <v>4520.3909472387522</v>
      </c>
      <c r="AN170" s="86">
        <f t="shared" si="85"/>
        <v>4843.2760148986627</v>
      </c>
      <c r="AO170" s="86">
        <f t="shared" si="85"/>
        <v>5446.4649774687368</v>
      </c>
      <c r="AP170" s="86">
        <f t="shared" si="85"/>
        <v>6011.3972334195669</v>
      </c>
      <c r="AQ170" s="86">
        <f t="shared" si="85"/>
        <v>6519.7430715178843</v>
      </c>
      <c r="AR170" s="86">
        <f t="shared" si="85"/>
        <v>6960.1178260457091</v>
      </c>
      <c r="AS170" s="86">
        <f t="shared" si="85"/>
        <v>7329.5280196420872</v>
      </c>
      <c r="AT170" s="4"/>
      <c r="AU170" s="4"/>
      <c r="AV170" s="4"/>
      <c r="AW170" s="4"/>
      <c r="AX170" s="4"/>
      <c r="AY170" s="4"/>
      <c r="AZ170" s="4"/>
      <c r="BA170" s="4"/>
      <c r="BB170" s="4"/>
      <c r="BC170" s="4"/>
      <c r="BD170" s="4"/>
      <c r="BE170" s="4"/>
      <c r="BF170" s="4"/>
      <c r="BG170" s="4"/>
      <c r="BH170" s="4"/>
      <c r="BI170" s="4"/>
      <c r="BJ170" s="4"/>
    </row>
    <row r="171" spans="1:62" x14ac:dyDescent="0.3">
      <c r="A171" s="4"/>
      <c r="B171" s="4"/>
      <c r="C171" s="76" t="s">
        <v>80</v>
      </c>
      <c r="D171" s="4" t="s">
        <v>10</v>
      </c>
      <c r="E171" s="4"/>
      <c r="F171" s="4"/>
      <c r="G171" s="4"/>
      <c r="H171" s="4"/>
      <c r="I171" s="4"/>
      <c r="J171" s="4"/>
      <c r="K171" s="4"/>
      <c r="L171" s="4"/>
      <c r="M171" s="86">
        <f t="shared" si="75"/>
        <v>0</v>
      </c>
      <c r="N171" s="86">
        <f t="shared" ref="N171:AS171" si="86">N144/(1-td_losses)</f>
        <v>0</v>
      </c>
      <c r="O171" s="86">
        <f t="shared" si="86"/>
        <v>0</v>
      </c>
      <c r="P171" s="86">
        <f t="shared" si="86"/>
        <v>0</v>
      </c>
      <c r="Q171" s="86">
        <f t="shared" si="86"/>
        <v>0</v>
      </c>
      <c r="R171" s="86">
        <f t="shared" si="86"/>
        <v>0</v>
      </c>
      <c r="S171" s="86">
        <f t="shared" si="86"/>
        <v>0</v>
      </c>
      <c r="T171" s="86">
        <f t="shared" si="86"/>
        <v>0</v>
      </c>
      <c r="U171" s="86">
        <f t="shared" si="86"/>
        <v>0</v>
      </c>
      <c r="V171" s="86">
        <f t="shared" si="86"/>
        <v>0</v>
      </c>
      <c r="W171" s="86">
        <f t="shared" si="86"/>
        <v>0</v>
      </c>
      <c r="X171" s="86">
        <f t="shared" si="86"/>
        <v>0</v>
      </c>
      <c r="Y171" s="86">
        <f t="shared" si="86"/>
        <v>0</v>
      </c>
      <c r="Z171" s="86">
        <f t="shared" si="86"/>
        <v>0</v>
      </c>
      <c r="AA171" s="86">
        <f t="shared" si="86"/>
        <v>0</v>
      </c>
      <c r="AB171" s="86">
        <f t="shared" si="86"/>
        <v>0</v>
      </c>
      <c r="AC171" s="86">
        <f t="shared" si="86"/>
        <v>0</v>
      </c>
      <c r="AD171" s="86">
        <f t="shared" si="86"/>
        <v>0</v>
      </c>
      <c r="AE171" s="86">
        <f t="shared" si="86"/>
        <v>0</v>
      </c>
      <c r="AF171" s="86">
        <f t="shared" si="86"/>
        <v>0</v>
      </c>
      <c r="AG171" s="86">
        <f t="shared" si="86"/>
        <v>0</v>
      </c>
      <c r="AH171" s="86">
        <f t="shared" si="86"/>
        <v>0</v>
      </c>
      <c r="AI171" s="86">
        <f t="shared" si="86"/>
        <v>0</v>
      </c>
      <c r="AJ171" s="86">
        <f t="shared" si="86"/>
        <v>0</v>
      </c>
      <c r="AK171" s="86">
        <f t="shared" si="86"/>
        <v>0</v>
      </c>
      <c r="AL171" s="86">
        <f t="shared" si="86"/>
        <v>0</v>
      </c>
      <c r="AM171" s="86">
        <f t="shared" si="86"/>
        <v>0</v>
      </c>
      <c r="AN171" s="86">
        <f t="shared" si="86"/>
        <v>0</v>
      </c>
      <c r="AO171" s="86">
        <f t="shared" si="86"/>
        <v>0</v>
      </c>
      <c r="AP171" s="86">
        <f t="shared" si="86"/>
        <v>0</v>
      </c>
      <c r="AQ171" s="86">
        <f t="shared" si="86"/>
        <v>0</v>
      </c>
      <c r="AR171" s="86">
        <f t="shared" si="86"/>
        <v>0</v>
      </c>
      <c r="AS171" s="86">
        <f t="shared" si="86"/>
        <v>0</v>
      </c>
      <c r="AT171" s="4"/>
      <c r="AU171" s="4"/>
      <c r="AV171" s="4"/>
      <c r="AW171" s="4"/>
      <c r="AX171" s="4"/>
      <c r="AY171" s="4"/>
      <c r="AZ171" s="4"/>
      <c r="BA171" s="4"/>
      <c r="BB171" s="4"/>
      <c r="BC171" s="4"/>
      <c r="BD171" s="4"/>
      <c r="BE171" s="4"/>
      <c r="BF171" s="4"/>
      <c r="BG171" s="4"/>
      <c r="BH171" s="4"/>
      <c r="BI171" s="4"/>
      <c r="BJ171" s="4"/>
    </row>
    <row r="172" spans="1:62" x14ac:dyDescent="0.3">
      <c r="A172" s="4"/>
      <c r="B172" s="4"/>
      <c r="C172" s="76" t="s">
        <v>81</v>
      </c>
      <c r="D172" s="4" t="s">
        <v>10</v>
      </c>
      <c r="E172" s="4"/>
      <c r="F172" s="4"/>
      <c r="G172" s="4"/>
      <c r="H172" s="4"/>
      <c r="I172" s="4"/>
      <c r="J172" s="4"/>
      <c r="K172" s="4"/>
      <c r="L172" s="4"/>
      <c r="M172" s="86">
        <f t="shared" si="75"/>
        <v>0</v>
      </c>
      <c r="N172" s="86">
        <f t="shared" ref="N172:AS172" si="87">N145/(1-td_losses)</f>
        <v>0</v>
      </c>
      <c r="O172" s="86">
        <f t="shared" si="87"/>
        <v>-1176.754123480446</v>
      </c>
      <c r="P172" s="86">
        <f t="shared" si="87"/>
        <v>-1176.754123480446</v>
      </c>
      <c r="Q172" s="86">
        <f t="shared" si="87"/>
        <v>-1176.754123480446</v>
      </c>
      <c r="R172" s="86">
        <f t="shared" si="87"/>
        <v>-1176.754123480446</v>
      </c>
      <c r="S172" s="86">
        <f t="shared" si="87"/>
        <v>-1176.754123480446</v>
      </c>
      <c r="T172" s="86">
        <f t="shared" si="87"/>
        <v>-1176.754123480446</v>
      </c>
      <c r="U172" s="86">
        <f t="shared" si="87"/>
        <v>-1176.754123480446</v>
      </c>
      <c r="V172" s="86">
        <f t="shared" si="87"/>
        <v>-1176.754123480446</v>
      </c>
      <c r="W172" s="86">
        <f t="shared" si="87"/>
        <v>-1176.754123480446</v>
      </c>
      <c r="X172" s="86">
        <f t="shared" si="87"/>
        <v>-1176.754123480446</v>
      </c>
      <c r="Y172" s="86">
        <f t="shared" si="87"/>
        <v>-1176.754123480446</v>
      </c>
      <c r="Z172" s="86">
        <f t="shared" si="87"/>
        <v>-1176.754123480446</v>
      </c>
      <c r="AA172" s="86">
        <f t="shared" si="87"/>
        <v>-1176.754123480446</v>
      </c>
      <c r="AB172" s="86">
        <f t="shared" si="87"/>
        <v>-1176.754123480446</v>
      </c>
      <c r="AC172" s="86">
        <f t="shared" si="87"/>
        <v>-1176.754123480446</v>
      </c>
      <c r="AD172" s="86">
        <f t="shared" si="87"/>
        <v>-1176.754123480446</v>
      </c>
      <c r="AE172" s="86">
        <f t="shared" si="87"/>
        <v>-1176.754123480446</v>
      </c>
      <c r="AF172" s="86">
        <f t="shared" si="87"/>
        <v>-1176.754123480446</v>
      </c>
      <c r="AG172" s="86">
        <f t="shared" si="87"/>
        <v>-1176.754123480446</v>
      </c>
      <c r="AH172" s="86">
        <f t="shared" si="87"/>
        <v>-1176.754123480446</v>
      </c>
      <c r="AI172" s="86">
        <f t="shared" si="87"/>
        <v>-1176.754123480446</v>
      </c>
      <c r="AJ172" s="86">
        <f t="shared" si="87"/>
        <v>-1176.754123480446</v>
      </c>
      <c r="AK172" s="86">
        <f t="shared" si="87"/>
        <v>-1176.754123480446</v>
      </c>
      <c r="AL172" s="86">
        <f t="shared" si="87"/>
        <v>-1176.754123480446</v>
      </c>
      <c r="AM172" s="86">
        <f t="shared" si="87"/>
        <v>-1176.754123480446</v>
      </c>
      <c r="AN172" s="86">
        <f t="shared" si="87"/>
        <v>-1176.754123480446</v>
      </c>
      <c r="AO172" s="86">
        <f t="shared" si="87"/>
        <v>-1176.754123480446</v>
      </c>
      <c r="AP172" s="86">
        <f t="shared" si="87"/>
        <v>-1176.754123480446</v>
      </c>
      <c r="AQ172" s="86">
        <f t="shared" si="87"/>
        <v>-1176.754123480446</v>
      </c>
      <c r="AR172" s="86">
        <f t="shared" si="87"/>
        <v>-1176.754123480446</v>
      </c>
      <c r="AS172" s="86">
        <f t="shared" si="87"/>
        <v>-1176.754123480446</v>
      </c>
      <c r="AT172" s="4"/>
      <c r="AU172" s="4"/>
      <c r="AV172" s="4"/>
      <c r="AW172" s="4"/>
      <c r="AX172" s="4"/>
      <c r="AY172" s="4"/>
      <c r="AZ172" s="4"/>
      <c r="BA172" s="4"/>
      <c r="BB172" s="4"/>
      <c r="BC172" s="4"/>
      <c r="BD172" s="4"/>
      <c r="BE172" s="4"/>
      <c r="BF172" s="4"/>
      <c r="BG172" s="4"/>
      <c r="BH172" s="4"/>
      <c r="BI172" s="4"/>
      <c r="BJ172" s="4"/>
    </row>
    <row r="173" spans="1:62" x14ac:dyDescent="0.3">
      <c r="A173" s="4"/>
      <c r="B173" s="4"/>
      <c r="C173" s="76" t="s">
        <v>82</v>
      </c>
      <c r="D173" s="4" t="s">
        <v>10</v>
      </c>
      <c r="E173" s="4"/>
      <c r="F173" s="4"/>
      <c r="G173" s="4"/>
      <c r="H173" s="4"/>
      <c r="I173" s="4"/>
      <c r="J173" s="4"/>
      <c r="K173" s="4"/>
      <c r="L173" s="4"/>
      <c r="M173" s="86">
        <f t="shared" si="75"/>
        <v>0</v>
      </c>
      <c r="N173" s="86">
        <f t="shared" ref="N173:AS173" si="88">N146/(1-td_losses)</f>
        <v>-16099.94455824034</v>
      </c>
      <c r="O173" s="86">
        <f t="shared" si="88"/>
        <v>-16244.403376696571</v>
      </c>
      <c r="P173" s="86">
        <f t="shared" si="88"/>
        <v>-16509.603894160995</v>
      </c>
      <c r="Q173" s="86">
        <f t="shared" si="88"/>
        <v>-16789.897124001443</v>
      </c>
      <c r="R173" s="86">
        <f t="shared" si="88"/>
        <v>-17080.970862681908</v>
      </c>
      <c r="S173" s="86">
        <f t="shared" si="88"/>
        <v>-17368.81044871037</v>
      </c>
      <c r="T173" s="86">
        <f t="shared" si="88"/>
        <v>-17653.415882086825</v>
      </c>
      <c r="U173" s="86">
        <f t="shared" si="88"/>
        <v>-17929.396908391267</v>
      </c>
      <c r="V173" s="86">
        <f t="shared" si="88"/>
        <v>-18195.675476739692</v>
      </c>
      <c r="W173" s="86">
        <f t="shared" si="88"/>
        <v>-18455.485739784108</v>
      </c>
      <c r="X173" s="86">
        <f t="shared" si="88"/>
        <v>-18712.061850176517</v>
      </c>
      <c r="Y173" s="86">
        <f t="shared" si="88"/>
        <v>-18964.325757032922</v>
      </c>
      <c r="Z173" s="86">
        <f t="shared" si="88"/>
        <v>-19786.878581526238</v>
      </c>
      <c r="AA173" s="86">
        <f t="shared" si="88"/>
        <v>-20101.669439654743</v>
      </c>
      <c r="AB173" s="86">
        <f t="shared" si="88"/>
        <v>-20415.382246899244</v>
      </c>
      <c r="AC173" s="86">
        <f t="shared" si="88"/>
        <v>-20730.173105027745</v>
      </c>
      <c r="AD173" s="86">
        <f t="shared" si="88"/>
        <v>-21044.96396315625</v>
      </c>
      <c r="AE173" s="86">
        <f t="shared" si="88"/>
        <v>-21358.676770400751</v>
      </c>
      <c r="AF173" s="86">
        <f t="shared" si="88"/>
        <v>-21673.467628529255</v>
      </c>
      <c r="AG173" s="86">
        <f t="shared" si="88"/>
        <v>-21987.180435773756</v>
      </c>
      <c r="AH173" s="86">
        <f t="shared" si="88"/>
        <v>-22301.971293902261</v>
      </c>
      <c r="AI173" s="86">
        <f t="shared" si="88"/>
        <v>-22615.684101146762</v>
      </c>
      <c r="AJ173" s="86">
        <f t="shared" si="88"/>
        <v>-22930.474959275267</v>
      </c>
      <c r="AK173" s="86">
        <f t="shared" si="88"/>
        <v>-23245.265817403772</v>
      </c>
      <c r="AL173" s="86">
        <f t="shared" si="88"/>
        <v>-23558.978624648273</v>
      </c>
      <c r="AM173" s="86">
        <f t="shared" si="88"/>
        <v>-23873.769482776777</v>
      </c>
      <c r="AN173" s="86">
        <f t="shared" si="88"/>
        <v>-24187.482290021278</v>
      </c>
      <c r="AO173" s="86">
        <f t="shared" si="88"/>
        <v>-24502.273148149783</v>
      </c>
      <c r="AP173" s="86">
        <f t="shared" si="88"/>
        <v>-24815.985955394284</v>
      </c>
      <c r="AQ173" s="86">
        <f t="shared" si="88"/>
        <v>-25130.776813522789</v>
      </c>
      <c r="AR173" s="86">
        <f t="shared" si="88"/>
        <v>-25445.56767165129</v>
      </c>
      <c r="AS173" s="86">
        <f t="shared" si="88"/>
        <v>-25759.280478895795</v>
      </c>
      <c r="AT173" s="4"/>
      <c r="AU173" s="4"/>
      <c r="AV173" s="4"/>
      <c r="AW173" s="4"/>
      <c r="AX173" s="4"/>
      <c r="AY173" s="4"/>
      <c r="AZ173" s="4"/>
      <c r="BA173" s="4"/>
      <c r="BB173" s="4"/>
      <c r="BC173" s="4"/>
      <c r="BD173" s="4"/>
      <c r="BE173" s="4"/>
      <c r="BF173" s="4"/>
      <c r="BG173" s="4"/>
      <c r="BH173" s="4"/>
      <c r="BI173" s="4"/>
      <c r="BJ173" s="4"/>
    </row>
    <row r="174" spans="1:62" x14ac:dyDescent="0.3">
      <c r="A174" s="4"/>
      <c r="B174" s="4"/>
      <c r="C174" s="76" t="s">
        <v>83</v>
      </c>
      <c r="D174" s="4" t="s">
        <v>10</v>
      </c>
      <c r="E174" s="4"/>
      <c r="F174" s="4"/>
      <c r="G174" s="4"/>
      <c r="H174" s="4"/>
      <c r="I174" s="4"/>
      <c r="J174" s="4"/>
      <c r="K174" s="4"/>
      <c r="L174" s="4"/>
      <c r="M174" s="86">
        <f t="shared" ref="M174:AS174" si="89">M149/(1-td_losses)</f>
        <v>0</v>
      </c>
      <c r="N174" s="86">
        <f t="shared" si="89"/>
        <v>0</v>
      </c>
      <c r="O174" s="86">
        <f t="shared" si="89"/>
        <v>5.8349161645956276</v>
      </c>
      <c r="P174" s="86">
        <f t="shared" si="89"/>
        <v>64.905286687027015</v>
      </c>
      <c r="Q174" s="86">
        <f t="shared" si="89"/>
        <v>121.9255228012311</v>
      </c>
      <c r="R174" s="86">
        <f t="shared" si="89"/>
        <v>122.87695763147961</v>
      </c>
      <c r="S174" s="86">
        <f t="shared" si="89"/>
        <v>123.36962564825343</v>
      </c>
      <c r="T174" s="86">
        <f t="shared" si="89"/>
        <v>124.43656672052575</v>
      </c>
      <c r="U174" s="86">
        <f t="shared" si="89"/>
        <v>125.49994889737414</v>
      </c>
      <c r="V174" s="86">
        <f t="shared" si="89"/>
        <v>126.55555562616033</v>
      </c>
      <c r="W174" s="86">
        <f t="shared" si="89"/>
        <v>127.60411017635643</v>
      </c>
      <c r="X174" s="86">
        <f t="shared" si="89"/>
        <v>128.65177365770842</v>
      </c>
      <c r="Y174" s="86">
        <f t="shared" si="89"/>
        <v>129.67388947821513</v>
      </c>
      <c r="Z174" s="86">
        <f t="shared" si="89"/>
        <v>129.67388947821513</v>
      </c>
      <c r="AA174" s="86">
        <f t="shared" si="89"/>
        <v>129.67388947821513</v>
      </c>
      <c r="AB174" s="86">
        <f t="shared" si="89"/>
        <v>129.67388947821513</v>
      </c>
      <c r="AC174" s="86">
        <f t="shared" si="89"/>
        <v>129.67388947821513</v>
      </c>
      <c r="AD174" s="86">
        <f t="shared" si="89"/>
        <v>129.67388947821513</v>
      </c>
      <c r="AE174" s="86">
        <f t="shared" si="89"/>
        <v>129.67388947821513</v>
      </c>
      <c r="AF174" s="86">
        <f t="shared" si="89"/>
        <v>129.67388947821513</v>
      </c>
      <c r="AG174" s="86">
        <f t="shared" si="89"/>
        <v>129.67388947821513</v>
      </c>
      <c r="AH174" s="86">
        <f t="shared" si="89"/>
        <v>129.67388947821513</v>
      </c>
      <c r="AI174" s="86">
        <f t="shared" si="89"/>
        <v>129.67388947821513</v>
      </c>
      <c r="AJ174" s="86">
        <f t="shared" si="89"/>
        <v>129.67388947821513</v>
      </c>
      <c r="AK174" s="86">
        <f t="shared" si="89"/>
        <v>129.67388947821513</v>
      </c>
      <c r="AL174" s="86">
        <f t="shared" si="89"/>
        <v>129.67388947821513</v>
      </c>
      <c r="AM174" s="86">
        <f t="shared" si="89"/>
        <v>129.67388947821513</v>
      </c>
      <c r="AN174" s="86">
        <f t="shared" si="89"/>
        <v>129.67388947821513</v>
      </c>
      <c r="AO174" s="86">
        <f t="shared" si="89"/>
        <v>129.67388947821513</v>
      </c>
      <c r="AP174" s="86">
        <f t="shared" si="89"/>
        <v>129.67388947821513</v>
      </c>
      <c r="AQ174" s="86">
        <f t="shared" si="89"/>
        <v>129.67388947821513</v>
      </c>
      <c r="AR174" s="86">
        <f t="shared" si="89"/>
        <v>129.67388947821513</v>
      </c>
      <c r="AS174" s="86">
        <f t="shared" si="89"/>
        <v>129.67388947821513</v>
      </c>
      <c r="AT174" s="4"/>
      <c r="AU174" s="4"/>
      <c r="AV174" s="4"/>
      <c r="AW174" s="4"/>
      <c r="AX174" s="4"/>
      <c r="AY174" s="4"/>
      <c r="AZ174" s="4"/>
      <c r="BA174" s="4"/>
      <c r="BB174" s="4"/>
      <c r="BC174" s="4"/>
      <c r="BD174" s="4"/>
      <c r="BE174" s="4"/>
      <c r="BF174" s="4"/>
      <c r="BG174" s="4"/>
      <c r="BH174" s="4"/>
      <c r="BI174" s="4"/>
      <c r="BJ174" s="4"/>
    </row>
    <row r="175" spans="1:62" x14ac:dyDescent="0.3">
      <c r="A175" s="4"/>
      <c r="B175" s="4"/>
      <c r="C175" s="83" t="s">
        <v>84</v>
      </c>
      <c r="D175" s="4"/>
      <c r="E175" s="4"/>
      <c r="F175" s="4"/>
      <c r="G175" s="4"/>
      <c r="H175" s="4"/>
      <c r="I175" s="4"/>
      <c r="J175" s="4"/>
      <c r="K175" s="4"/>
      <c r="L175" s="4"/>
      <c r="M175" s="30">
        <f>SUM(M159:M174)</f>
        <v>0</v>
      </c>
      <c r="N175" s="30">
        <f>SUM(N159:N174)</f>
        <v>224834.4600321402</v>
      </c>
      <c r="O175" s="30">
        <f t="shared" ref="O175:AR175" si="90">SUM(O159:O174)</f>
        <v>225295.21798173743</v>
      </c>
      <c r="P175" s="30">
        <f t="shared" si="90"/>
        <v>227894.40325516631</v>
      </c>
      <c r="Q175" s="30">
        <f t="shared" si="90"/>
        <v>230882.90614970904</v>
      </c>
      <c r="R175" s="30">
        <f t="shared" si="90"/>
        <v>234504.1988768095</v>
      </c>
      <c r="S175" s="30">
        <f t="shared" si="90"/>
        <v>237789.60523817781</v>
      </c>
      <c r="T175" s="30">
        <f t="shared" si="90"/>
        <v>240926.40087720871</v>
      </c>
      <c r="U175" s="30">
        <f t="shared" si="90"/>
        <v>243800.82746013568</v>
      </c>
      <c r="V175" s="30">
        <f t="shared" si="90"/>
        <v>246538.51447878918</v>
      </c>
      <c r="W175" s="30">
        <f t="shared" si="90"/>
        <v>249403.33269964147</v>
      </c>
      <c r="X175" s="30">
        <f t="shared" si="90"/>
        <v>252189.53539885828</v>
      </c>
      <c r="Y175" s="30">
        <f t="shared" si="90"/>
        <v>255057.2915897496</v>
      </c>
      <c r="Z175" s="30">
        <f t="shared" si="90"/>
        <v>262612.89629222784</v>
      </c>
      <c r="AA175" s="30">
        <f t="shared" si="90"/>
        <v>270676.26296107064</v>
      </c>
      <c r="AB175" s="30">
        <f t="shared" si="90"/>
        <v>278740.70768079738</v>
      </c>
      <c r="AC175" s="30">
        <f t="shared" si="90"/>
        <v>286804.07434964034</v>
      </c>
      <c r="AD175" s="30">
        <f t="shared" si="90"/>
        <v>294867.44101848331</v>
      </c>
      <c r="AE175" s="30">
        <f t="shared" si="90"/>
        <v>302931.88573821017</v>
      </c>
      <c r="AF175" s="30">
        <f t="shared" si="90"/>
        <v>310995.25240705302</v>
      </c>
      <c r="AG175" s="30">
        <f t="shared" si="90"/>
        <v>319059.69712677994</v>
      </c>
      <c r="AH175" s="30">
        <f t="shared" si="90"/>
        <v>327123.06379562273</v>
      </c>
      <c r="AI175" s="30">
        <f t="shared" si="90"/>
        <v>335187.50851534976</v>
      </c>
      <c r="AJ175" s="30">
        <f t="shared" si="90"/>
        <v>341925.67218198004</v>
      </c>
      <c r="AK175" s="30">
        <f t="shared" si="90"/>
        <v>348663.83584861027</v>
      </c>
      <c r="AL175" s="30">
        <f t="shared" si="90"/>
        <v>355403.07756612473</v>
      </c>
      <c r="AM175" s="30">
        <f t="shared" si="90"/>
        <v>362141.24123275536</v>
      </c>
      <c r="AN175" s="30">
        <f t="shared" si="90"/>
        <v>368880.48295026977</v>
      </c>
      <c r="AO175" s="30">
        <f t="shared" si="90"/>
        <v>374383.0335269795</v>
      </c>
      <c r="AP175" s="30">
        <f t="shared" si="90"/>
        <v>379647.97219615773</v>
      </c>
      <c r="AQ175" s="30">
        <f t="shared" si="90"/>
        <v>384666.58922006446</v>
      </c>
      <c r="AR175" s="30">
        <f t="shared" si="90"/>
        <v>389430.09188922652</v>
      </c>
      <c r="AS175" s="30">
        <f>SUM(AS159:AS174)</f>
        <v>393930.84342965035</v>
      </c>
      <c r="AT175" s="4"/>
      <c r="AU175" s="4"/>
      <c r="AV175" s="4"/>
      <c r="AW175" s="4"/>
      <c r="AX175" s="4"/>
      <c r="AY175" s="4"/>
      <c r="AZ175" s="4"/>
      <c r="BA175" s="4"/>
      <c r="BB175" s="4"/>
      <c r="BC175" s="4"/>
      <c r="BD175" s="4"/>
      <c r="BE175" s="4"/>
      <c r="BF175" s="4"/>
      <c r="BG175" s="4"/>
      <c r="BH175" s="4"/>
      <c r="BI175" s="4"/>
      <c r="BJ175" s="4"/>
    </row>
    <row r="176" spans="1:62" x14ac:dyDescent="0.3">
      <c r="A176" s="4"/>
      <c r="B176" s="4"/>
      <c r="C176" s="4"/>
      <c r="D176" s="4"/>
      <c r="E176" s="4"/>
      <c r="F176" s="4"/>
      <c r="G176" s="4"/>
      <c r="H176" s="4"/>
      <c r="I176" s="4"/>
      <c r="J176" s="4"/>
      <c r="K176" s="4"/>
      <c r="L176" s="4"/>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7"/>
      <c r="AR176" s="87"/>
      <c r="AS176" s="87"/>
      <c r="AT176" s="4"/>
      <c r="AU176" s="4"/>
      <c r="AV176" s="4"/>
      <c r="AW176" s="4"/>
      <c r="AX176" s="4"/>
      <c r="AY176" s="4"/>
      <c r="AZ176" s="4"/>
      <c r="BA176" s="4"/>
      <c r="BB176" s="4"/>
      <c r="BC176" s="4"/>
      <c r="BD176" s="4"/>
      <c r="BE176" s="4"/>
      <c r="BF176" s="4"/>
      <c r="BG176" s="4"/>
      <c r="BH176" s="4"/>
      <c r="BI176" s="4"/>
      <c r="BJ176" s="4"/>
    </row>
    <row r="177" spans="1:62" s="12" customFormat="1" x14ac:dyDescent="0.3">
      <c r="B177" s="12" t="s">
        <v>85</v>
      </c>
      <c r="I177" s="14"/>
      <c r="J177" s="14"/>
      <c r="K177" s="14"/>
      <c r="L177" s="14"/>
    </row>
    <row r="178" spans="1:62" x14ac:dyDescent="0.3">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c r="BC178" s="4"/>
      <c r="BD178" s="4"/>
      <c r="BE178" s="4"/>
      <c r="BF178" s="4"/>
      <c r="BG178" s="4"/>
      <c r="BH178" s="4"/>
      <c r="BI178" s="4"/>
      <c r="BJ178" s="4"/>
    </row>
    <row r="179" spans="1:62" x14ac:dyDescent="0.3">
      <c r="A179" s="4"/>
      <c r="B179" s="4"/>
      <c r="C179" s="16" t="s">
        <v>86</v>
      </c>
      <c r="D179" s="17"/>
      <c r="E179" s="17"/>
      <c r="F179" s="17"/>
      <c r="G179" s="17"/>
      <c r="H179" s="17"/>
      <c r="I179" s="18"/>
      <c r="J179" s="18"/>
      <c r="K179" s="18"/>
      <c r="L179" s="18"/>
      <c r="M179" s="17">
        <f>$M$9</f>
        <v>2018</v>
      </c>
      <c r="N179" s="17">
        <f t="shared" ref="N179:AS179" si="91">M179+1</f>
        <v>2019</v>
      </c>
      <c r="O179" s="17">
        <f t="shared" si="91"/>
        <v>2020</v>
      </c>
      <c r="P179" s="17">
        <f t="shared" si="91"/>
        <v>2021</v>
      </c>
      <c r="Q179" s="17">
        <f t="shared" si="91"/>
        <v>2022</v>
      </c>
      <c r="R179" s="17">
        <f t="shared" si="91"/>
        <v>2023</v>
      </c>
      <c r="S179" s="17">
        <f t="shared" si="91"/>
        <v>2024</v>
      </c>
      <c r="T179" s="17">
        <f t="shared" si="91"/>
        <v>2025</v>
      </c>
      <c r="U179" s="17">
        <f t="shared" si="91"/>
        <v>2026</v>
      </c>
      <c r="V179" s="17">
        <f t="shared" si="91"/>
        <v>2027</v>
      </c>
      <c r="W179" s="17">
        <f t="shared" si="91"/>
        <v>2028</v>
      </c>
      <c r="X179" s="17">
        <f t="shared" si="91"/>
        <v>2029</v>
      </c>
      <c r="Y179" s="17">
        <f t="shared" si="91"/>
        <v>2030</v>
      </c>
      <c r="Z179" s="17">
        <f t="shared" si="91"/>
        <v>2031</v>
      </c>
      <c r="AA179" s="17">
        <f t="shared" si="91"/>
        <v>2032</v>
      </c>
      <c r="AB179" s="17">
        <f t="shared" si="91"/>
        <v>2033</v>
      </c>
      <c r="AC179" s="17">
        <f t="shared" si="91"/>
        <v>2034</v>
      </c>
      <c r="AD179" s="17">
        <f t="shared" si="91"/>
        <v>2035</v>
      </c>
      <c r="AE179" s="17">
        <f t="shared" si="91"/>
        <v>2036</v>
      </c>
      <c r="AF179" s="17">
        <f t="shared" si="91"/>
        <v>2037</v>
      </c>
      <c r="AG179" s="17">
        <f t="shared" si="91"/>
        <v>2038</v>
      </c>
      <c r="AH179" s="17">
        <f t="shared" si="91"/>
        <v>2039</v>
      </c>
      <c r="AI179" s="17">
        <f t="shared" si="91"/>
        <v>2040</v>
      </c>
      <c r="AJ179" s="17">
        <f t="shared" si="91"/>
        <v>2041</v>
      </c>
      <c r="AK179" s="17">
        <f t="shared" si="91"/>
        <v>2042</v>
      </c>
      <c r="AL179" s="17">
        <f t="shared" si="91"/>
        <v>2043</v>
      </c>
      <c r="AM179" s="17">
        <f t="shared" si="91"/>
        <v>2044</v>
      </c>
      <c r="AN179" s="17">
        <f t="shared" si="91"/>
        <v>2045</v>
      </c>
      <c r="AO179" s="17">
        <f t="shared" si="91"/>
        <v>2046</v>
      </c>
      <c r="AP179" s="17">
        <f t="shared" si="91"/>
        <v>2047</v>
      </c>
      <c r="AQ179" s="17">
        <f t="shared" si="91"/>
        <v>2048</v>
      </c>
      <c r="AR179" s="17">
        <f t="shared" si="91"/>
        <v>2049</v>
      </c>
      <c r="AS179" s="17">
        <f t="shared" si="91"/>
        <v>2050</v>
      </c>
      <c r="AT179" s="4"/>
      <c r="AU179" s="4"/>
      <c r="AV179" s="4"/>
      <c r="AW179" s="4"/>
      <c r="AX179" s="4"/>
      <c r="AY179" s="4"/>
      <c r="AZ179" s="4"/>
      <c r="BA179" s="4"/>
      <c r="BB179" s="4"/>
      <c r="BC179" s="4"/>
      <c r="BD179" s="4"/>
      <c r="BE179" s="4"/>
      <c r="BF179" s="4"/>
      <c r="BG179" s="4"/>
      <c r="BH179" s="4"/>
      <c r="BI179" s="4"/>
      <c r="BJ179" s="4"/>
    </row>
    <row r="180" spans="1:62" s="64" customFormat="1" x14ac:dyDescent="0.3">
      <c r="A180" s="4"/>
      <c r="B180" s="4"/>
      <c r="C180" s="65" t="s">
        <v>43</v>
      </c>
      <c r="D180" s="4"/>
      <c r="E180" s="88" t="s">
        <v>87</v>
      </c>
      <c r="F180" s="4"/>
      <c r="G180" s="89"/>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63"/>
      <c r="AU180" s="63"/>
      <c r="AV180" s="63"/>
      <c r="AW180" s="63"/>
      <c r="AX180" s="63"/>
      <c r="AY180" s="63"/>
      <c r="AZ180" s="63"/>
      <c r="BA180" s="63"/>
      <c r="BB180" s="63"/>
      <c r="BC180" s="63"/>
      <c r="BD180" s="63"/>
      <c r="BE180" s="63"/>
      <c r="BF180" s="63"/>
      <c r="BG180" s="63"/>
      <c r="BH180" s="63"/>
      <c r="BI180" s="63"/>
      <c r="BJ180" s="63"/>
    </row>
    <row r="181" spans="1:62" x14ac:dyDescent="0.3">
      <c r="A181" s="4"/>
      <c r="B181" s="4"/>
      <c r="C181" s="20" t="s">
        <v>44</v>
      </c>
      <c r="D181" s="4" t="s">
        <v>10</v>
      </c>
      <c r="E181" s="19" t="s">
        <v>88</v>
      </c>
      <c r="F181" s="4"/>
      <c r="G181" s="4"/>
      <c r="H181" s="4"/>
      <c r="I181" s="4"/>
      <c r="J181" s="4"/>
      <c r="K181" s="4"/>
      <c r="L181" s="4"/>
      <c r="M181" s="90">
        <v>7269.2906157335019</v>
      </c>
      <c r="N181" s="90">
        <v>8661.4844474008751</v>
      </c>
      <c r="O181" s="90">
        <v>10238.285323643748</v>
      </c>
      <c r="P181" s="90">
        <v>11831.669132594539</v>
      </c>
      <c r="Q181" s="90">
        <v>13180.071788723137</v>
      </c>
      <c r="R181" s="90">
        <v>14373.783152086877</v>
      </c>
      <c r="S181" s="90">
        <v>15449.332693734546</v>
      </c>
      <c r="T181" s="90">
        <v>16450.214783927433</v>
      </c>
      <c r="U181" s="90">
        <v>17408.587925896201</v>
      </c>
      <c r="V181" s="90">
        <v>18348.199499580431</v>
      </c>
      <c r="W181" s="90">
        <v>19280.936173200029</v>
      </c>
      <c r="X181" s="90">
        <v>20212.389423325665</v>
      </c>
      <c r="Y181" s="90">
        <v>21147.593972122169</v>
      </c>
      <c r="Z181" s="90">
        <v>21302.611814190841</v>
      </c>
      <c r="AA181" s="90">
        <v>22270.830157420307</v>
      </c>
      <c r="AB181" s="90">
        <v>23239.048500649773</v>
      </c>
      <c r="AC181" s="90">
        <v>24207.266843879239</v>
      </c>
      <c r="AD181" s="90">
        <v>25175.485187108705</v>
      </c>
      <c r="AE181" s="90">
        <v>26143.703530338171</v>
      </c>
      <c r="AF181" s="90">
        <v>27111.92187356764</v>
      </c>
      <c r="AG181" s="90">
        <v>28080.140216797103</v>
      </c>
      <c r="AH181" s="90">
        <v>29048.358560026569</v>
      </c>
      <c r="AI181" s="90">
        <v>30016.576903256035</v>
      </c>
      <c r="AJ181" s="90">
        <v>30984.795246485501</v>
      </c>
      <c r="AK181" s="90">
        <v>31953.013589714967</v>
      </c>
      <c r="AL181" s="90">
        <v>32921.231932944436</v>
      </c>
      <c r="AM181" s="90">
        <v>33889.450276173899</v>
      </c>
      <c r="AN181" s="90">
        <v>34857.668619403368</v>
      </c>
      <c r="AO181" s="90">
        <v>35825.886962632831</v>
      </c>
      <c r="AP181" s="90">
        <v>36794.1053058623</v>
      </c>
      <c r="AQ181" s="90">
        <v>37762.323649091762</v>
      </c>
      <c r="AR181" s="90">
        <v>38730.541992321232</v>
      </c>
      <c r="AS181" s="90">
        <v>39698.760335550694</v>
      </c>
      <c r="AT181" s="4"/>
      <c r="AU181" s="4"/>
      <c r="AV181" s="4"/>
      <c r="AW181" s="4"/>
      <c r="AX181" s="4"/>
      <c r="AY181" s="4"/>
      <c r="AZ181" s="4"/>
      <c r="BA181" s="4"/>
      <c r="BB181" s="4"/>
      <c r="BC181" s="4"/>
      <c r="BD181" s="4"/>
      <c r="BE181" s="4"/>
      <c r="BF181" s="4"/>
      <c r="BG181" s="4"/>
      <c r="BH181" s="4"/>
      <c r="BI181" s="4"/>
      <c r="BJ181" s="4"/>
    </row>
    <row r="182" spans="1:62" x14ac:dyDescent="0.3">
      <c r="A182" s="4"/>
      <c r="B182" s="4"/>
      <c r="C182" s="55" t="s">
        <v>46</v>
      </c>
      <c r="D182" s="4" t="s">
        <v>10</v>
      </c>
      <c r="E182" s="19"/>
      <c r="F182" s="4"/>
      <c r="G182" s="4"/>
      <c r="H182" s="4"/>
      <c r="I182" s="4"/>
      <c r="J182" s="4"/>
      <c r="K182" s="4"/>
      <c r="L182" s="4"/>
      <c r="M182" s="70">
        <v>7269</v>
      </c>
      <c r="N182" s="70">
        <v>8661</v>
      </c>
      <c r="O182" s="70">
        <v>10104</v>
      </c>
      <c r="P182" s="70">
        <v>11569</v>
      </c>
      <c r="Q182" s="70">
        <v>12769</v>
      </c>
      <c r="R182" s="70">
        <v>13819</v>
      </c>
      <c r="S182" s="70">
        <v>14749</v>
      </c>
      <c r="T182" s="70">
        <v>15607</v>
      </c>
      <c r="U182" s="70">
        <v>16428</v>
      </c>
      <c r="V182" s="70">
        <v>17233</v>
      </c>
      <c r="W182" s="70">
        <v>18033</v>
      </c>
      <c r="X182" s="70">
        <v>18832</v>
      </c>
      <c r="Y182" s="70">
        <v>19637</v>
      </c>
      <c r="Z182" s="70">
        <v>19358</v>
      </c>
      <c r="AA182" s="70">
        <v>20160</v>
      </c>
      <c r="AB182" s="70">
        <v>20962</v>
      </c>
      <c r="AC182" s="70">
        <v>21765</v>
      </c>
      <c r="AD182" s="70">
        <v>22567</v>
      </c>
      <c r="AE182" s="70">
        <v>23370</v>
      </c>
      <c r="AF182" s="70">
        <v>24172</v>
      </c>
      <c r="AG182" s="70">
        <v>24974</v>
      </c>
      <c r="AH182" s="70">
        <v>25777</v>
      </c>
      <c r="AI182" s="70">
        <v>26580</v>
      </c>
      <c r="AJ182" s="70">
        <v>27382</v>
      </c>
      <c r="AK182" s="70">
        <v>28184</v>
      </c>
      <c r="AL182" s="70">
        <v>28986</v>
      </c>
      <c r="AM182" s="70">
        <v>29789</v>
      </c>
      <c r="AN182" s="70">
        <v>30592</v>
      </c>
      <c r="AO182" s="70">
        <v>31394</v>
      </c>
      <c r="AP182" s="70">
        <v>32196</v>
      </c>
      <c r="AQ182" s="70">
        <v>32998</v>
      </c>
      <c r="AR182" s="70">
        <v>33802</v>
      </c>
      <c r="AS182" s="70">
        <v>34604</v>
      </c>
      <c r="AT182" s="4"/>
      <c r="AU182" s="4"/>
      <c r="AV182" s="4"/>
      <c r="AW182" s="4"/>
      <c r="AX182" s="4"/>
      <c r="AY182" s="4"/>
      <c r="AZ182" s="4"/>
      <c r="BA182" s="4"/>
      <c r="BB182" s="4"/>
      <c r="BC182" s="4"/>
      <c r="BD182" s="4"/>
      <c r="BE182" s="4"/>
      <c r="BF182" s="4"/>
      <c r="BG182" s="4"/>
      <c r="BH182" s="4"/>
      <c r="BI182" s="4"/>
      <c r="BJ182" s="4"/>
    </row>
    <row r="183" spans="1:62" x14ac:dyDescent="0.3">
      <c r="A183" s="4"/>
      <c r="B183" s="9" t="s">
        <v>48</v>
      </c>
      <c r="C183" s="55" t="s">
        <v>49</v>
      </c>
      <c r="D183" s="4" t="s">
        <v>10</v>
      </c>
      <c r="E183" s="19"/>
      <c r="F183" s="4"/>
      <c r="G183" s="4"/>
      <c r="H183" s="4"/>
      <c r="I183" s="4"/>
      <c r="J183" s="4"/>
      <c r="K183" s="4"/>
      <c r="L183" s="4"/>
      <c r="M183" s="70" t="s">
        <v>47</v>
      </c>
      <c r="N183" s="70" t="s">
        <v>47</v>
      </c>
      <c r="O183" s="70">
        <v>134</v>
      </c>
      <c r="P183" s="70">
        <v>263</v>
      </c>
      <c r="Q183" s="70">
        <v>411</v>
      </c>
      <c r="R183" s="70">
        <v>555</v>
      </c>
      <c r="S183" s="70">
        <v>700</v>
      </c>
      <c r="T183" s="70">
        <v>843</v>
      </c>
      <c r="U183" s="70">
        <v>981</v>
      </c>
      <c r="V183" s="70">
        <v>1115</v>
      </c>
      <c r="W183" s="70">
        <v>1248</v>
      </c>
      <c r="X183" s="70">
        <v>1380</v>
      </c>
      <c r="Y183" s="70">
        <v>1511</v>
      </c>
      <c r="Z183" s="70">
        <v>1945</v>
      </c>
      <c r="AA183" s="70">
        <v>2111</v>
      </c>
      <c r="AB183" s="70">
        <v>2277</v>
      </c>
      <c r="AC183" s="70">
        <v>2442</v>
      </c>
      <c r="AD183" s="70">
        <v>2608</v>
      </c>
      <c r="AE183" s="70">
        <v>2774</v>
      </c>
      <c r="AF183" s="70">
        <v>2940</v>
      </c>
      <c r="AG183" s="70">
        <v>3106</v>
      </c>
      <c r="AH183" s="70">
        <v>3271</v>
      </c>
      <c r="AI183" s="70">
        <v>3437</v>
      </c>
      <c r="AJ183" s="70">
        <v>3603</v>
      </c>
      <c r="AK183" s="70">
        <v>3769</v>
      </c>
      <c r="AL183" s="70">
        <v>3935</v>
      </c>
      <c r="AM183" s="70">
        <v>4100</v>
      </c>
      <c r="AN183" s="70">
        <v>4266</v>
      </c>
      <c r="AO183" s="70">
        <v>4432</v>
      </c>
      <c r="AP183" s="70">
        <v>4598</v>
      </c>
      <c r="AQ183" s="70">
        <v>4764</v>
      </c>
      <c r="AR183" s="70">
        <v>4929</v>
      </c>
      <c r="AS183" s="70">
        <v>5095</v>
      </c>
      <c r="AT183" s="4"/>
      <c r="AU183" s="4"/>
      <c r="AV183" s="4"/>
      <c r="AW183" s="4"/>
      <c r="AX183" s="4"/>
      <c r="AY183" s="4"/>
      <c r="AZ183" s="4"/>
      <c r="BA183" s="4"/>
      <c r="BB183" s="4"/>
      <c r="BC183" s="4"/>
      <c r="BD183" s="4"/>
      <c r="BE183" s="4"/>
      <c r="BF183" s="4"/>
      <c r="BG183" s="4"/>
      <c r="BH183" s="4"/>
      <c r="BI183" s="4"/>
      <c r="BJ183" s="4"/>
    </row>
    <row r="184" spans="1:62" x14ac:dyDescent="0.3">
      <c r="A184" s="4"/>
      <c r="B184" s="9" t="s">
        <v>50</v>
      </c>
      <c r="C184" s="55" t="s">
        <v>39</v>
      </c>
      <c r="D184" s="4"/>
      <c r="E184" s="19"/>
      <c r="F184" s="4"/>
      <c r="G184" s="4"/>
      <c r="H184" s="4"/>
      <c r="I184" s="4"/>
      <c r="J184" s="4"/>
      <c r="K184" s="4"/>
      <c r="L184" s="4"/>
      <c r="M184" s="70">
        <v>7269.2906157335019</v>
      </c>
      <c r="N184" s="70">
        <v>8661.4844474008751</v>
      </c>
      <c r="O184" s="70">
        <v>8795.4844474008751</v>
      </c>
      <c r="P184" s="70">
        <v>8924.4844474008751</v>
      </c>
      <c r="Q184" s="70">
        <v>9072.4844474008751</v>
      </c>
      <c r="R184" s="70">
        <v>9216.4844474008751</v>
      </c>
      <c r="S184" s="70">
        <v>9361.4844474008751</v>
      </c>
      <c r="T184" s="70">
        <v>9504.4844474008751</v>
      </c>
      <c r="U184" s="70">
        <v>9642.4844474008751</v>
      </c>
      <c r="V184" s="70">
        <v>9776.4844474008751</v>
      </c>
      <c r="W184" s="70">
        <v>9909.4844474008751</v>
      </c>
      <c r="X184" s="70">
        <v>10041.484447400875</v>
      </c>
      <c r="Y184" s="70">
        <v>10172.484447400875</v>
      </c>
      <c r="Z184" s="70">
        <v>10606.484447400875</v>
      </c>
      <c r="AA184" s="70">
        <v>10772.484447400875</v>
      </c>
      <c r="AB184" s="70">
        <v>10938.484447400875</v>
      </c>
      <c r="AC184" s="70">
        <v>11103.484447400875</v>
      </c>
      <c r="AD184" s="70">
        <v>11269.484447400875</v>
      </c>
      <c r="AE184" s="70">
        <v>11435.484447400875</v>
      </c>
      <c r="AF184" s="70">
        <v>11601.484447400875</v>
      </c>
      <c r="AG184" s="70">
        <v>11767.484447400875</v>
      </c>
      <c r="AH184" s="70">
        <v>11932.484447400875</v>
      </c>
      <c r="AI184" s="70">
        <v>12098.484447400875</v>
      </c>
      <c r="AJ184" s="70">
        <v>12264.484447400875</v>
      </c>
      <c r="AK184" s="70">
        <v>12430.484447400875</v>
      </c>
      <c r="AL184" s="70">
        <v>12596.484447400875</v>
      </c>
      <c r="AM184" s="70">
        <v>12761.484447400875</v>
      </c>
      <c r="AN184" s="70">
        <v>12927.484447400875</v>
      </c>
      <c r="AO184" s="70">
        <v>13093.484447400875</v>
      </c>
      <c r="AP184" s="70">
        <v>13259.484447400875</v>
      </c>
      <c r="AQ184" s="70">
        <v>13425.484447400875</v>
      </c>
      <c r="AR184" s="70">
        <v>13590.484447400875</v>
      </c>
      <c r="AS184" s="70">
        <v>13756.484447400875</v>
      </c>
      <c r="AT184" s="4"/>
      <c r="AU184" s="4"/>
      <c r="AV184" s="4"/>
      <c r="AW184" s="4"/>
      <c r="AX184" s="4"/>
      <c r="AY184" s="4"/>
      <c r="AZ184" s="4"/>
      <c r="BA184" s="4"/>
      <c r="BB184" s="4"/>
      <c r="BC184" s="4"/>
      <c r="BD184" s="4"/>
      <c r="BE184" s="4"/>
      <c r="BF184" s="4"/>
      <c r="BG184" s="4"/>
      <c r="BH184" s="4"/>
      <c r="BI184" s="4"/>
      <c r="BJ184" s="4"/>
    </row>
    <row r="185" spans="1:62" x14ac:dyDescent="0.3">
      <c r="A185" s="4"/>
      <c r="B185" s="4"/>
      <c r="C185" s="3" t="s">
        <v>40</v>
      </c>
      <c r="D185" s="4"/>
      <c r="E185" s="4"/>
      <c r="F185" s="4"/>
      <c r="G185" s="91"/>
      <c r="H185" s="4"/>
      <c r="I185" s="4"/>
      <c r="J185" s="4"/>
      <c r="K185" s="4"/>
      <c r="L185" s="63"/>
      <c r="M185" s="92">
        <v>7269.2906157335019</v>
      </c>
      <c r="N185" s="92">
        <v>8661.4844474008751</v>
      </c>
      <c r="O185" s="92">
        <v>8795.4844474008751</v>
      </c>
      <c r="P185" s="92">
        <v>8924.4844474008751</v>
      </c>
      <c r="Q185" s="92">
        <v>9072.4844474008751</v>
      </c>
      <c r="R185" s="92">
        <v>9216.4844474008751</v>
      </c>
      <c r="S185" s="92">
        <v>9361.4844474008751</v>
      </c>
      <c r="T185" s="92">
        <v>9504.4844474008751</v>
      </c>
      <c r="U185" s="92">
        <v>9642.4844474008751</v>
      </c>
      <c r="V185" s="92">
        <v>9776.4844474008751</v>
      </c>
      <c r="W185" s="92">
        <v>9909.4844474008751</v>
      </c>
      <c r="X185" s="92">
        <v>10041.484447400875</v>
      </c>
      <c r="Y185" s="92">
        <v>10172.484447400875</v>
      </c>
      <c r="Z185" s="92">
        <v>10606.484447400875</v>
      </c>
      <c r="AA185" s="92">
        <v>10772.484447400875</v>
      </c>
      <c r="AB185" s="92">
        <v>10938.484447400875</v>
      </c>
      <c r="AC185" s="92">
        <v>11103.484447400875</v>
      </c>
      <c r="AD185" s="92">
        <v>11269.484447400875</v>
      </c>
      <c r="AE185" s="92">
        <v>11435.484447400875</v>
      </c>
      <c r="AF185" s="92">
        <v>11601.484447400875</v>
      </c>
      <c r="AG185" s="92">
        <v>11767.484447400875</v>
      </c>
      <c r="AH185" s="92">
        <v>11932.484447400875</v>
      </c>
      <c r="AI185" s="92">
        <v>12098.484447400875</v>
      </c>
      <c r="AJ185" s="92">
        <v>12264.484447400875</v>
      </c>
      <c r="AK185" s="92">
        <v>12430.484447400875</v>
      </c>
      <c r="AL185" s="92">
        <v>12596.484447400875</v>
      </c>
      <c r="AM185" s="92">
        <v>12761.484447400875</v>
      </c>
      <c r="AN185" s="92">
        <v>12927.484447400875</v>
      </c>
      <c r="AO185" s="92">
        <v>13093.484447400875</v>
      </c>
      <c r="AP185" s="92">
        <v>13259.484447400875</v>
      </c>
      <c r="AQ185" s="92">
        <v>13425.484447400875</v>
      </c>
      <c r="AR185" s="92">
        <v>13590.484447400875</v>
      </c>
      <c r="AS185" s="92">
        <v>13756.484447400875</v>
      </c>
      <c r="AT185" s="4"/>
      <c r="AU185" s="4"/>
      <c r="AV185" s="4"/>
      <c r="AW185" s="4"/>
      <c r="AX185" s="4"/>
      <c r="AY185" s="4"/>
      <c r="AZ185" s="4"/>
      <c r="BA185" s="4"/>
      <c r="BB185" s="4"/>
      <c r="BC185" s="4"/>
      <c r="BD185" s="4"/>
      <c r="BE185" s="4"/>
      <c r="BF185" s="4"/>
      <c r="BG185" s="4"/>
      <c r="BH185" s="4"/>
      <c r="BI185" s="4"/>
      <c r="BJ185" s="4"/>
    </row>
    <row r="186" spans="1:62" x14ac:dyDescent="0.3">
      <c r="A186" s="4"/>
      <c r="B186" s="4"/>
      <c r="C186" s="3"/>
      <c r="D186" s="4"/>
      <c r="E186" s="91"/>
      <c r="F186" s="4"/>
      <c r="G186" s="4"/>
      <c r="H186" s="4"/>
      <c r="I186" s="4"/>
      <c r="J186" s="4"/>
      <c r="K186" s="4"/>
      <c r="L186" s="4"/>
      <c r="M186" s="93"/>
      <c r="N186" s="93"/>
      <c r="O186" s="93"/>
      <c r="P186" s="93"/>
      <c r="Q186" s="93"/>
      <c r="R186" s="93"/>
      <c r="S186" s="93"/>
      <c r="T186" s="93"/>
      <c r="U186" s="93"/>
      <c r="V186" s="93"/>
      <c r="W186" s="93"/>
      <c r="X186" s="93"/>
      <c r="Y186" s="93"/>
      <c r="Z186" s="93"/>
      <c r="AA186" s="93"/>
      <c r="AB186" s="93"/>
      <c r="AC186" s="93"/>
      <c r="AD186" s="93"/>
      <c r="AE186" s="93"/>
      <c r="AF186" s="93"/>
      <c r="AG186" s="93"/>
      <c r="AH186" s="93"/>
      <c r="AI186" s="93"/>
      <c r="AJ186" s="93"/>
      <c r="AK186" s="93"/>
      <c r="AL186" s="93"/>
      <c r="AM186" s="93"/>
      <c r="AN186" s="93"/>
      <c r="AO186" s="93"/>
      <c r="AP186" s="93"/>
      <c r="AQ186" s="93"/>
      <c r="AR186" s="93"/>
      <c r="AS186" s="93"/>
      <c r="AT186" s="4"/>
      <c r="AU186" s="4"/>
      <c r="AV186" s="4"/>
      <c r="AW186" s="4"/>
      <c r="AX186" s="4"/>
      <c r="AY186" s="4"/>
      <c r="AZ186" s="4"/>
      <c r="BA186" s="4"/>
      <c r="BB186" s="4"/>
      <c r="BC186" s="4"/>
      <c r="BD186" s="4"/>
      <c r="BE186" s="4"/>
      <c r="BF186" s="4"/>
      <c r="BG186" s="4"/>
      <c r="BH186" s="4"/>
      <c r="BI186" s="4"/>
      <c r="BJ186" s="4"/>
    </row>
    <row r="187" spans="1:62" x14ac:dyDescent="0.3">
      <c r="A187" s="4"/>
      <c r="B187" s="4"/>
      <c r="C187" s="16" t="s">
        <v>89</v>
      </c>
      <c r="D187" s="17"/>
      <c r="E187" s="17"/>
      <c r="F187" s="17" t="s">
        <v>6</v>
      </c>
      <c r="G187" s="17" t="s">
        <v>7</v>
      </c>
      <c r="H187" s="17" t="s">
        <v>8</v>
      </c>
      <c r="I187" s="18"/>
      <c r="J187" s="18"/>
      <c r="K187" s="18"/>
      <c r="L187" s="18"/>
      <c r="M187" s="17">
        <f>$M$9</f>
        <v>2018</v>
      </c>
      <c r="N187" s="17">
        <f t="shared" ref="N187:AS187" si="92">M187+1</f>
        <v>2019</v>
      </c>
      <c r="O187" s="17">
        <f t="shared" si="92"/>
        <v>2020</v>
      </c>
      <c r="P187" s="17">
        <f t="shared" si="92"/>
        <v>2021</v>
      </c>
      <c r="Q187" s="17">
        <f t="shared" si="92"/>
        <v>2022</v>
      </c>
      <c r="R187" s="17">
        <f t="shared" si="92"/>
        <v>2023</v>
      </c>
      <c r="S187" s="17">
        <f t="shared" si="92"/>
        <v>2024</v>
      </c>
      <c r="T187" s="17">
        <f t="shared" si="92"/>
        <v>2025</v>
      </c>
      <c r="U187" s="17">
        <f t="shared" si="92"/>
        <v>2026</v>
      </c>
      <c r="V187" s="17">
        <f t="shared" si="92"/>
        <v>2027</v>
      </c>
      <c r="W187" s="17">
        <f t="shared" si="92"/>
        <v>2028</v>
      </c>
      <c r="X187" s="17">
        <f t="shared" si="92"/>
        <v>2029</v>
      </c>
      <c r="Y187" s="17">
        <f t="shared" si="92"/>
        <v>2030</v>
      </c>
      <c r="Z187" s="17">
        <f t="shared" si="92"/>
        <v>2031</v>
      </c>
      <c r="AA187" s="17">
        <f t="shared" si="92"/>
        <v>2032</v>
      </c>
      <c r="AB187" s="17">
        <f t="shared" si="92"/>
        <v>2033</v>
      </c>
      <c r="AC187" s="17">
        <f t="shared" si="92"/>
        <v>2034</v>
      </c>
      <c r="AD187" s="17">
        <f t="shared" si="92"/>
        <v>2035</v>
      </c>
      <c r="AE187" s="17">
        <f t="shared" si="92"/>
        <v>2036</v>
      </c>
      <c r="AF187" s="17">
        <f t="shared" si="92"/>
        <v>2037</v>
      </c>
      <c r="AG187" s="17">
        <f t="shared" si="92"/>
        <v>2038</v>
      </c>
      <c r="AH187" s="17">
        <f t="shared" si="92"/>
        <v>2039</v>
      </c>
      <c r="AI187" s="17">
        <f t="shared" si="92"/>
        <v>2040</v>
      </c>
      <c r="AJ187" s="17">
        <f t="shared" si="92"/>
        <v>2041</v>
      </c>
      <c r="AK187" s="17">
        <f t="shared" si="92"/>
        <v>2042</v>
      </c>
      <c r="AL187" s="17">
        <f t="shared" si="92"/>
        <v>2043</v>
      </c>
      <c r="AM187" s="17">
        <f t="shared" si="92"/>
        <v>2044</v>
      </c>
      <c r="AN187" s="17">
        <f t="shared" si="92"/>
        <v>2045</v>
      </c>
      <c r="AO187" s="17">
        <f t="shared" si="92"/>
        <v>2046</v>
      </c>
      <c r="AP187" s="17">
        <f t="shared" si="92"/>
        <v>2047</v>
      </c>
      <c r="AQ187" s="17">
        <f t="shared" si="92"/>
        <v>2048</v>
      </c>
      <c r="AR187" s="17">
        <f t="shared" si="92"/>
        <v>2049</v>
      </c>
      <c r="AS187" s="17">
        <f t="shared" si="92"/>
        <v>2050</v>
      </c>
      <c r="AT187" s="4"/>
      <c r="AU187" s="4"/>
      <c r="AV187" s="4"/>
      <c r="AW187" s="4"/>
      <c r="AX187" s="4"/>
      <c r="AY187" s="4"/>
      <c r="AZ187" s="4"/>
      <c r="BA187" s="4"/>
      <c r="BB187" s="4"/>
      <c r="BC187" s="4"/>
      <c r="BD187" s="4"/>
      <c r="BE187" s="4"/>
      <c r="BF187" s="4"/>
      <c r="BG187" s="4"/>
      <c r="BH187" s="4"/>
      <c r="BI187" s="4"/>
      <c r="BJ187" s="4"/>
    </row>
    <row r="188" spans="1:62" s="4" customFormat="1" ht="13.8" x14ac:dyDescent="0.3">
      <c r="E188" s="88" t="s">
        <v>87</v>
      </c>
      <c r="M188" s="94"/>
      <c r="N188" s="94"/>
      <c r="O188" s="94"/>
      <c r="P188" s="94"/>
      <c r="Q188" s="94"/>
      <c r="R188" s="94"/>
      <c r="S188" s="94"/>
      <c r="T188" s="94"/>
      <c r="U188" s="94"/>
      <c r="V188" s="94"/>
      <c r="W188" s="94"/>
      <c r="X188" s="94"/>
      <c r="Y188" s="94"/>
      <c r="Z188" s="94"/>
      <c r="AA188" s="94"/>
      <c r="AB188" s="94"/>
      <c r="AC188" s="94"/>
      <c r="AD188" s="94"/>
      <c r="AE188" s="94"/>
      <c r="AF188" s="94"/>
      <c r="AG188" s="94"/>
      <c r="AH188" s="94"/>
      <c r="AI188" s="94"/>
      <c r="AJ188" s="94"/>
      <c r="AK188" s="94"/>
      <c r="AL188" s="94"/>
      <c r="AM188" s="94"/>
      <c r="AN188" s="94"/>
      <c r="AO188" s="94"/>
      <c r="AP188" s="94"/>
      <c r="AQ188" s="94"/>
      <c r="AR188" s="94"/>
      <c r="AS188" s="94"/>
    </row>
    <row r="189" spans="1:62" s="25" customFormat="1" x14ac:dyDescent="0.3">
      <c r="A189" s="19"/>
      <c r="B189" s="19"/>
      <c r="C189" s="20" t="s">
        <v>90</v>
      </c>
      <c r="D189" s="19"/>
      <c r="E189" s="19" t="s">
        <v>91</v>
      </c>
      <c r="F189" s="68" t="s">
        <v>59</v>
      </c>
      <c r="G189" s="68">
        <v>2030</v>
      </c>
      <c r="H189" s="68">
        <v>5</v>
      </c>
      <c r="I189" s="19"/>
      <c r="J189" s="19"/>
      <c r="K189" s="19"/>
      <c r="L189" s="19"/>
      <c r="M189" s="95">
        <v>0</v>
      </c>
      <c r="N189" s="95">
        <v>334.07950354320042</v>
      </c>
      <c r="O189" s="95">
        <v>445.84418721509701</v>
      </c>
      <c r="P189" s="95">
        <v>565.4881925321472</v>
      </c>
      <c r="Q189" s="95">
        <v>691.61826380016555</v>
      </c>
      <c r="R189" s="95">
        <v>822.48251058415394</v>
      </c>
      <c r="S189" s="95">
        <v>957.12969128053419</v>
      </c>
      <c r="T189" s="95">
        <v>1094.8142241640803</v>
      </c>
      <c r="U189" s="95">
        <v>1235.1144841693861</v>
      </c>
      <c r="V189" s="95">
        <v>1377.8074550563913</v>
      </c>
      <c r="W189" s="95">
        <v>1522.728938125405</v>
      </c>
      <c r="X189" s="95">
        <v>1669.6963024518498</v>
      </c>
      <c r="Y189" s="95">
        <v>1818.5199313505025</v>
      </c>
      <c r="Z189" s="95">
        <v>1818.5199313505025</v>
      </c>
      <c r="AA189" s="95">
        <v>1818.5199313505025</v>
      </c>
      <c r="AB189" s="95">
        <v>1818.5199313505025</v>
      </c>
      <c r="AC189" s="95">
        <v>1818.5199313505025</v>
      </c>
      <c r="AD189" s="95">
        <v>1818.5199313505025</v>
      </c>
      <c r="AE189" s="95">
        <v>1818.5199313505025</v>
      </c>
      <c r="AF189" s="95">
        <v>1818.5199313505025</v>
      </c>
      <c r="AG189" s="95">
        <v>1818.5199313505025</v>
      </c>
      <c r="AH189" s="95">
        <v>1818.5199313505025</v>
      </c>
      <c r="AI189" s="95">
        <v>1818.5199313505025</v>
      </c>
      <c r="AJ189" s="95">
        <v>1818.5199313505025</v>
      </c>
      <c r="AK189" s="95">
        <v>1818.5199313505025</v>
      </c>
      <c r="AL189" s="95">
        <v>1818.5199313505025</v>
      </c>
      <c r="AM189" s="95">
        <v>1818.5199313505025</v>
      </c>
      <c r="AN189" s="95">
        <v>1818.5199313505025</v>
      </c>
      <c r="AO189" s="95">
        <v>1818.5199313505025</v>
      </c>
      <c r="AP189" s="95">
        <v>1818.5199313505025</v>
      </c>
      <c r="AQ189" s="95">
        <v>1818.5199313505025</v>
      </c>
      <c r="AR189" s="95">
        <v>1818.5199313505025</v>
      </c>
      <c r="AS189" s="95">
        <v>1818.5199313505025</v>
      </c>
      <c r="AT189" s="19"/>
      <c r="AU189" s="19"/>
      <c r="AV189" s="19"/>
      <c r="AW189" s="19"/>
      <c r="AX189" s="19"/>
      <c r="AY189" s="19"/>
      <c r="AZ189" s="19"/>
      <c r="BA189" s="19"/>
      <c r="BB189" s="19"/>
      <c r="BC189" s="19"/>
      <c r="BD189" s="19"/>
      <c r="BE189" s="19"/>
      <c r="BF189" s="19"/>
      <c r="BG189" s="19"/>
      <c r="BH189" s="19"/>
      <c r="BI189" s="19"/>
      <c r="BJ189" s="19"/>
    </row>
    <row r="190" spans="1:62" s="25" customFormat="1" x14ac:dyDescent="0.3">
      <c r="A190" s="19"/>
      <c r="B190" s="19"/>
      <c r="C190" s="55" t="s">
        <v>39</v>
      </c>
      <c r="D190" s="19"/>
      <c r="E190" s="19"/>
      <c r="F190" s="68"/>
      <c r="G190" s="68"/>
      <c r="H190" s="68"/>
      <c r="I190" s="19"/>
      <c r="J190" s="19"/>
      <c r="K190" s="19"/>
      <c r="L190" s="19"/>
      <c r="M190" s="70">
        <v>0</v>
      </c>
      <c r="N190" s="70">
        <v>334.07950354320042</v>
      </c>
      <c r="O190" s="70">
        <v>334.07950354320042</v>
      </c>
      <c r="P190" s="70">
        <v>334.07950354320042</v>
      </c>
      <c r="Q190" s="70">
        <v>334.07950354320042</v>
      </c>
      <c r="R190" s="70">
        <v>334.07950354320042</v>
      </c>
      <c r="S190" s="70">
        <v>334.07950354320042</v>
      </c>
      <c r="T190" s="70">
        <v>334.07950354320042</v>
      </c>
      <c r="U190" s="70">
        <v>334.07950354320042</v>
      </c>
      <c r="V190" s="70">
        <v>334.07950354320042</v>
      </c>
      <c r="W190" s="70">
        <v>334.07950354320042</v>
      </c>
      <c r="X190" s="70">
        <v>334.07950354320042</v>
      </c>
      <c r="Y190" s="70">
        <v>334.07950354320042</v>
      </c>
      <c r="Z190" s="70">
        <v>334.07950354320042</v>
      </c>
      <c r="AA190" s="70">
        <v>334.07950354320042</v>
      </c>
      <c r="AB190" s="70">
        <v>334.07950354320042</v>
      </c>
      <c r="AC190" s="70">
        <v>334.07950354320042</v>
      </c>
      <c r="AD190" s="70">
        <v>334.07950354320042</v>
      </c>
      <c r="AE190" s="70">
        <v>334.07950354320042</v>
      </c>
      <c r="AF190" s="70">
        <v>334.07950354320042</v>
      </c>
      <c r="AG190" s="70">
        <v>334.07950354320042</v>
      </c>
      <c r="AH190" s="70">
        <v>334.07950354320042</v>
      </c>
      <c r="AI190" s="70">
        <v>334.07950354320042</v>
      </c>
      <c r="AJ190" s="70">
        <v>334.07950354320042</v>
      </c>
      <c r="AK190" s="70">
        <v>334.07950354320042</v>
      </c>
      <c r="AL190" s="70">
        <v>334.07950354320042</v>
      </c>
      <c r="AM190" s="70">
        <v>334.07950354320042</v>
      </c>
      <c r="AN190" s="70">
        <v>334.07950354320042</v>
      </c>
      <c r="AO190" s="70">
        <v>334.07950354320042</v>
      </c>
      <c r="AP190" s="70">
        <v>334.07950354320042</v>
      </c>
      <c r="AQ190" s="70">
        <v>334.07950354320042</v>
      </c>
      <c r="AR190" s="70">
        <v>334.07950354320042</v>
      </c>
      <c r="AS190" s="70">
        <v>334.07950354320042</v>
      </c>
      <c r="AT190" s="19"/>
      <c r="AU190" s="19"/>
      <c r="AV190" s="19"/>
      <c r="AW190" s="19"/>
      <c r="AX190" s="19"/>
      <c r="AY190" s="19"/>
      <c r="AZ190" s="19"/>
      <c r="BA190" s="19"/>
      <c r="BB190" s="19"/>
      <c r="BC190" s="19"/>
      <c r="BD190" s="19"/>
      <c r="BE190" s="19"/>
      <c r="BF190" s="19"/>
      <c r="BG190" s="19"/>
      <c r="BH190" s="19"/>
      <c r="BI190" s="19"/>
      <c r="BJ190" s="19"/>
    </row>
    <row r="191" spans="1:62" x14ac:dyDescent="0.3">
      <c r="A191" s="4"/>
      <c r="B191" s="4"/>
      <c r="C191" s="3" t="str">
        <f>"Active: "&amp;C189</f>
        <v>Active: CEC 2019 IEPR - Mid Mid Storage</v>
      </c>
      <c r="D191" s="4"/>
      <c r="E191" s="4"/>
      <c r="F191" s="4"/>
      <c r="G191" s="4"/>
      <c r="H191" s="4"/>
      <c r="I191" s="4"/>
      <c r="J191" s="9"/>
      <c r="K191" s="4"/>
      <c r="L191" s="4"/>
      <c r="M191" s="30">
        <v>0</v>
      </c>
      <c r="N191" s="30">
        <v>334.07950354320042</v>
      </c>
      <c r="O191" s="30">
        <v>334.07950354320042</v>
      </c>
      <c r="P191" s="30">
        <v>334.07950354320042</v>
      </c>
      <c r="Q191" s="30">
        <v>334.07950354320042</v>
      </c>
      <c r="R191" s="30">
        <v>334.07950354320042</v>
      </c>
      <c r="S191" s="30">
        <v>334.07950354320042</v>
      </c>
      <c r="T191" s="30">
        <v>334.07950354320042</v>
      </c>
      <c r="U191" s="30">
        <v>334.07950354320042</v>
      </c>
      <c r="V191" s="30">
        <v>334.07950354320042</v>
      </c>
      <c r="W191" s="30">
        <v>334.07950354320042</v>
      </c>
      <c r="X191" s="30">
        <v>334.07950354320042</v>
      </c>
      <c r="Y191" s="30">
        <v>334.07950354320042</v>
      </c>
      <c r="Z191" s="30">
        <v>334.07950354320042</v>
      </c>
      <c r="AA191" s="30">
        <v>334.07950354320042</v>
      </c>
      <c r="AB191" s="30">
        <v>334.07950354320042</v>
      </c>
      <c r="AC191" s="30">
        <v>334.07950354320042</v>
      </c>
      <c r="AD191" s="30">
        <v>334.07950354320042</v>
      </c>
      <c r="AE191" s="30">
        <v>334.07950354320042</v>
      </c>
      <c r="AF191" s="30">
        <v>334.07950354320042</v>
      </c>
      <c r="AG191" s="30">
        <v>334.07950354320042</v>
      </c>
      <c r="AH191" s="30">
        <v>334.07950354320042</v>
      </c>
      <c r="AI191" s="30">
        <v>334.07950354320042</v>
      </c>
      <c r="AJ191" s="30">
        <v>334.07950354320042</v>
      </c>
      <c r="AK191" s="30">
        <v>334.07950354320042</v>
      </c>
      <c r="AL191" s="30">
        <v>334.07950354320042</v>
      </c>
      <c r="AM191" s="30">
        <v>334.07950354320042</v>
      </c>
      <c r="AN191" s="30">
        <v>334.07950354320042</v>
      </c>
      <c r="AO191" s="30">
        <v>334.07950354320042</v>
      </c>
      <c r="AP191" s="30">
        <v>334.07950354320042</v>
      </c>
      <c r="AQ191" s="30">
        <v>334.07950354320042</v>
      </c>
      <c r="AR191" s="30">
        <v>334.07950354320042</v>
      </c>
      <c r="AS191" s="30">
        <v>334.07950354320042</v>
      </c>
      <c r="AT191" s="4"/>
      <c r="AU191" s="4"/>
      <c r="AV191" s="4"/>
      <c r="AW191" s="4"/>
      <c r="AX191" s="4"/>
      <c r="AY191" s="4"/>
      <c r="AZ191" s="4"/>
      <c r="BA191" s="4"/>
      <c r="BB191" s="4"/>
      <c r="BC191" s="4"/>
      <c r="BD191" s="4"/>
      <c r="BE191" s="4"/>
      <c r="BF191" s="4"/>
      <c r="BG191" s="4"/>
      <c r="BH191" s="4"/>
      <c r="BI191" s="4"/>
      <c r="BJ191" s="4"/>
    </row>
    <row r="192" spans="1:62" s="97" customFormat="1" x14ac:dyDescent="0.3">
      <c r="A192" s="34"/>
      <c r="B192" s="34"/>
      <c r="C192" s="96"/>
      <c r="D192" s="34"/>
      <c r="E192" s="34"/>
      <c r="F192" s="34"/>
      <c r="G192" s="34"/>
      <c r="H192" s="34"/>
      <c r="I192" s="4"/>
      <c r="J192" s="4"/>
      <c r="K192" s="4"/>
      <c r="L192" s="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4"/>
      <c r="AX192" s="34"/>
      <c r="AY192" s="34"/>
      <c r="AZ192" s="34"/>
      <c r="BA192" s="34"/>
      <c r="BB192" s="34"/>
      <c r="BC192" s="34"/>
      <c r="BD192" s="34"/>
      <c r="BE192" s="34"/>
      <c r="BF192" s="34"/>
      <c r="BG192" s="34"/>
      <c r="BH192" s="34"/>
      <c r="BI192" s="34"/>
      <c r="BJ192" s="34"/>
    </row>
    <row r="193" spans="1:62" s="12" customFormat="1" x14ac:dyDescent="0.3">
      <c r="B193" s="12" t="s">
        <v>92</v>
      </c>
      <c r="D193" s="13" t="s">
        <v>76</v>
      </c>
      <c r="I193" s="14"/>
      <c r="J193" s="14"/>
      <c r="K193" s="14"/>
      <c r="L193" s="14"/>
    </row>
    <row r="194" spans="1:62" s="89" customFormat="1" x14ac:dyDescent="0.3">
      <c r="I194" s="98"/>
      <c r="J194" s="98"/>
      <c r="K194" s="98"/>
      <c r="L194" s="98"/>
    </row>
    <row r="195" spans="1:62" x14ac:dyDescent="0.3">
      <c r="A195" s="4"/>
      <c r="B195" s="89"/>
      <c r="C195" s="16" t="s">
        <v>93</v>
      </c>
      <c r="D195" s="17"/>
      <c r="E195" s="12"/>
      <c r="F195" s="12"/>
      <c r="G195" s="12"/>
      <c r="H195" s="12"/>
      <c r="I195" s="14"/>
      <c r="J195" s="18"/>
      <c r="K195" s="18"/>
      <c r="L195" s="18"/>
      <c r="M195" s="17">
        <f>$M$9</f>
        <v>2018</v>
      </c>
      <c r="N195" s="17">
        <f t="shared" ref="N195:AS195" si="93">M195+1</f>
        <v>2019</v>
      </c>
      <c r="O195" s="17">
        <f t="shared" si="93"/>
        <v>2020</v>
      </c>
      <c r="P195" s="17">
        <f t="shared" si="93"/>
        <v>2021</v>
      </c>
      <c r="Q195" s="17">
        <f t="shared" si="93"/>
        <v>2022</v>
      </c>
      <c r="R195" s="17">
        <f t="shared" si="93"/>
        <v>2023</v>
      </c>
      <c r="S195" s="17">
        <f t="shared" si="93"/>
        <v>2024</v>
      </c>
      <c r="T195" s="17">
        <f t="shared" si="93"/>
        <v>2025</v>
      </c>
      <c r="U195" s="17">
        <f t="shared" si="93"/>
        <v>2026</v>
      </c>
      <c r="V195" s="17">
        <f t="shared" si="93"/>
        <v>2027</v>
      </c>
      <c r="W195" s="17">
        <f t="shared" si="93"/>
        <v>2028</v>
      </c>
      <c r="X195" s="17">
        <f t="shared" si="93"/>
        <v>2029</v>
      </c>
      <c r="Y195" s="17">
        <f t="shared" si="93"/>
        <v>2030</v>
      </c>
      <c r="Z195" s="17">
        <f t="shared" si="93"/>
        <v>2031</v>
      </c>
      <c r="AA195" s="17">
        <f t="shared" si="93"/>
        <v>2032</v>
      </c>
      <c r="AB195" s="17">
        <f t="shared" si="93"/>
        <v>2033</v>
      </c>
      <c r="AC195" s="17">
        <f t="shared" si="93"/>
        <v>2034</v>
      </c>
      <c r="AD195" s="17">
        <f t="shared" si="93"/>
        <v>2035</v>
      </c>
      <c r="AE195" s="17">
        <f t="shared" si="93"/>
        <v>2036</v>
      </c>
      <c r="AF195" s="17">
        <f t="shared" si="93"/>
        <v>2037</v>
      </c>
      <c r="AG195" s="17">
        <f t="shared" si="93"/>
        <v>2038</v>
      </c>
      <c r="AH195" s="17">
        <f t="shared" si="93"/>
        <v>2039</v>
      </c>
      <c r="AI195" s="17">
        <f t="shared" si="93"/>
        <v>2040</v>
      </c>
      <c r="AJ195" s="17">
        <f t="shared" si="93"/>
        <v>2041</v>
      </c>
      <c r="AK195" s="17">
        <f t="shared" si="93"/>
        <v>2042</v>
      </c>
      <c r="AL195" s="17">
        <f t="shared" si="93"/>
        <v>2043</v>
      </c>
      <c r="AM195" s="17">
        <f t="shared" si="93"/>
        <v>2044</v>
      </c>
      <c r="AN195" s="17">
        <f t="shared" si="93"/>
        <v>2045</v>
      </c>
      <c r="AO195" s="17">
        <f t="shared" si="93"/>
        <v>2046</v>
      </c>
      <c r="AP195" s="17">
        <f t="shared" si="93"/>
        <v>2047</v>
      </c>
      <c r="AQ195" s="17">
        <f t="shared" si="93"/>
        <v>2048</v>
      </c>
      <c r="AR195" s="17">
        <f t="shared" si="93"/>
        <v>2049</v>
      </c>
      <c r="AS195" s="17">
        <f t="shared" si="93"/>
        <v>2050</v>
      </c>
      <c r="AT195" s="4"/>
      <c r="AU195" s="4"/>
      <c r="AV195" s="4"/>
      <c r="AW195" s="4"/>
      <c r="AX195" s="4"/>
      <c r="AY195" s="4"/>
      <c r="AZ195" s="4"/>
      <c r="BA195" s="4"/>
      <c r="BB195" s="4"/>
      <c r="BC195" s="4"/>
      <c r="BD195" s="4"/>
      <c r="BE195" s="4"/>
      <c r="BF195" s="4"/>
      <c r="BG195" s="4"/>
      <c r="BH195" s="4"/>
      <c r="BI195" s="4"/>
      <c r="BJ195" s="4"/>
    </row>
    <row r="196" spans="1:62" s="100" customFormat="1" x14ac:dyDescent="0.3">
      <c r="A196" s="4"/>
      <c r="B196" s="4"/>
      <c r="C196" s="4" t="s">
        <v>94</v>
      </c>
      <c r="D196" s="4"/>
      <c r="E196" s="4"/>
      <c r="F196" s="99"/>
      <c r="G196" s="99"/>
      <c r="H196" s="99"/>
      <c r="M196" s="47"/>
      <c r="N196" s="47">
        <v>50566.824000000001</v>
      </c>
      <c r="O196" s="47">
        <v>50811.952999999994</v>
      </c>
      <c r="P196" s="47">
        <v>51238.193999999996</v>
      </c>
      <c r="Q196" s="47">
        <v>51775.563000000002</v>
      </c>
      <c r="R196" s="47">
        <v>52480.17</v>
      </c>
      <c r="S196" s="47">
        <v>53124.546999999999</v>
      </c>
      <c r="T196" s="47">
        <v>53750.421000000002</v>
      </c>
      <c r="U196" s="47">
        <v>54347.051999999996</v>
      </c>
      <c r="V196" s="47">
        <v>54927.55</v>
      </c>
      <c r="W196" s="47">
        <v>55531.294000000002</v>
      </c>
      <c r="X196" s="47">
        <v>56104.490999999995</v>
      </c>
      <c r="Y196" s="47">
        <v>56687.042000000001</v>
      </c>
      <c r="AT196" s="4"/>
      <c r="AU196" s="4"/>
      <c r="AV196" s="4"/>
      <c r="AW196" s="4"/>
      <c r="AX196" s="4"/>
      <c r="AY196" s="4"/>
      <c r="AZ196" s="4"/>
      <c r="BA196" s="4"/>
      <c r="BB196" s="4"/>
      <c r="BC196" s="4"/>
      <c r="BD196" s="4"/>
      <c r="BE196" s="4"/>
      <c r="BF196" s="4"/>
      <c r="BG196" s="4"/>
      <c r="BH196" s="4"/>
      <c r="BI196" s="4"/>
      <c r="BJ196" s="4"/>
    </row>
    <row r="197" spans="1:62" s="100" customFormat="1" x14ac:dyDescent="0.3">
      <c r="A197" s="4"/>
      <c r="B197" s="4"/>
      <c r="C197" s="101" t="s">
        <v>95</v>
      </c>
      <c r="D197" s="4"/>
      <c r="E197" s="4"/>
      <c r="F197" s="99"/>
      <c r="G197" s="99"/>
      <c r="H197" s="99"/>
      <c r="M197" s="200" t="s">
        <v>96</v>
      </c>
      <c r="N197" s="200"/>
      <c r="O197" s="200"/>
      <c r="P197" s="200"/>
      <c r="Q197" s="200"/>
      <c r="R197" s="200"/>
      <c r="S197" s="200"/>
      <c r="T197" s="200"/>
      <c r="U197" s="200"/>
      <c r="V197" s="200"/>
      <c r="W197" s="200"/>
      <c r="X197" s="200"/>
      <c r="Y197" s="200"/>
      <c r="AT197" s="4"/>
      <c r="AU197" s="4"/>
      <c r="AV197" s="4"/>
      <c r="AW197" s="4"/>
      <c r="AX197" s="4"/>
      <c r="AY197" s="4"/>
      <c r="AZ197" s="4"/>
      <c r="BA197" s="4"/>
      <c r="BB197" s="4"/>
      <c r="BC197" s="4"/>
      <c r="BD197" s="4"/>
      <c r="BE197" s="4"/>
      <c r="BF197" s="4"/>
      <c r="BG197" s="4"/>
      <c r="BH197" s="4"/>
      <c r="BI197" s="4"/>
      <c r="BJ197" s="4"/>
    </row>
    <row r="198" spans="1:62" s="100" customFormat="1" x14ac:dyDescent="0.3">
      <c r="A198" s="4"/>
      <c r="B198" s="4"/>
      <c r="C198" s="76" t="s">
        <v>97</v>
      </c>
      <c r="D198" s="4"/>
      <c r="E198" s="4"/>
      <c r="F198" s="99"/>
      <c r="G198" s="99"/>
      <c r="H198" s="99"/>
      <c r="M198" s="201"/>
      <c r="N198" s="201"/>
      <c r="O198" s="201"/>
      <c r="P198" s="201"/>
      <c r="Q198" s="201"/>
      <c r="R198" s="201"/>
      <c r="S198" s="201"/>
      <c r="T198" s="201"/>
      <c r="U198" s="201"/>
      <c r="V198" s="201"/>
      <c r="W198" s="201"/>
      <c r="X198" s="201"/>
      <c r="Y198" s="201"/>
      <c r="AT198" s="4"/>
      <c r="AU198" s="4"/>
      <c r="AV198" s="4"/>
      <c r="AW198" s="4"/>
      <c r="AX198" s="4"/>
      <c r="AY198" s="4"/>
      <c r="AZ198" s="4"/>
      <c r="BA198" s="4"/>
      <c r="BB198" s="4"/>
      <c r="BC198" s="4"/>
      <c r="BD198" s="4"/>
      <c r="BE198" s="4"/>
      <c r="BF198" s="4"/>
      <c r="BG198" s="4"/>
      <c r="BH198" s="4"/>
      <c r="BI198" s="4"/>
      <c r="BJ198" s="4"/>
    </row>
    <row r="199" spans="1:62" s="100" customFormat="1" x14ac:dyDescent="0.3">
      <c r="A199" s="4"/>
      <c r="B199" s="4"/>
      <c r="C199" s="76" t="s">
        <v>98</v>
      </c>
      <c r="D199" s="4"/>
      <c r="E199" s="4"/>
      <c r="F199" s="99"/>
      <c r="G199" s="99"/>
      <c r="H199" s="99"/>
      <c r="M199" s="201"/>
      <c r="N199" s="201"/>
      <c r="O199" s="201"/>
      <c r="P199" s="201"/>
      <c r="Q199" s="201"/>
      <c r="R199" s="201"/>
      <c r="S199" s="201"/>
      <c r="T199" s="201"/>
      <c r="U199" s="201"/>
      <c r="V199" s="201"/>
      <c r="W199" s="201"/>
      <c r="X199" s="201"/>
      <c r="Y199" s="201"/>
      <c r="AT199" s="4"/>
      <c r="AU199" s="4"/>
      <c r="AV199" s="4"/>
      <c r="AW199" s="4"/>
      <c r="AX199" s="4"/>
      <c r="AY199" s="4"/>
      <c r="AZ199" s="4"/>
      <c r="BA199" s="4"/>
      <c r="BB199" s="4"/>
      <c r="BC199" s="4"/>
      <c r="BD199" s="4"/>
      <c r="BE199" s="4"/>
      <c r="BF199" s="4"/>
      <c r="BG199" s="4"/>
      <c r="BH199" s="4"/>
      <c r="BI199" s="4"/>
      <c r="BJ199" s="4"/>
    </row>
    <row r="200" spans="1:62" s="100" customFormat="1" x14ac:dyDescent="0.3">
      <c r="A200" s="4"/>
      <c r="B200" s="4"/>
      <c r="C200" s="76" t="s">
        <v>99</v>
      </c>
      <c r="D200" s="4"/>
      <c r="E200" s="4"/>
      <c r="F200" s="99"/>
      <c r="G200" s="99"/>
      <c r="H200" s="99"/>
      <c r="M200" s="201"/>
      <c r="N200" s="201"/>
      <c r="O200" s="201"/>
      <c r="P200" s="201"/>
      <c r="Q200" s="201"/>
      <c r="R200" s="201"/>
      <c r="S200" s="201"/>
      <c r="T200" s="201"/>
      <c r="U200" s="201"/>
      <c r="V200" s="201"/>
      <c r="W200" s="201"/>
      <c r="X200" s="201"/>
      <c r="Y200" s="201"/>
      <c r="AT200" s="4"/>
      <c r="AU200" s="4"/>
      <c r="AV200" s="4"/>
      <c r="AW200" s="4"/>
      <c r="AX200" s="4"/>
      <c r="AY200" s="4"/>
      <c r="AZ200" s="4"/>
      <c r="BA200" s="4"/>
      <c r="BB200" s="4"/>
      <c r="BC200" s="4"/>
      <c r="BD200" s="4"/>
      <c r="BE200" s="4"/>
      <c r="BF200" s="4"/>
      <c r="BG200" s="4"/>
      <c r="BH200" s="4"/>
      <c r="BI200" s="4"/>
      <c r="BJ200" s="4"/>
    </row>
    <row r="201" spans="1:62" x14ac:dyDescent="0.3">
      <c r="A201" s="4"/>
      <c r="B201" s="4"/>
      <c r="C201" s="76" t="s">
        <v>100</v>
      </c>
      <c r="D201" s="4"/>
      <c r="E201" s="4"/>
      <c r="F201" s="89"/>
      <c r="G201" s="89"/>
      <c r="H201" s="89"/>
      <c r="I201" s="4"/>
      <c r="J201" s="4"/>
      <c r="K201" s="4"/>
      <c r="L201" s="4"/>
      <c r="M201" s="201"/>
      <c r="N201" s="201"/>
      <c r="O201" s="201"/>
      <c r="P201" s="201"/>
      <c r="Q201" s="201"/>
      <c r="R201" s="201"/>
      <c r="S201" s="201"/>
      <c r="T201" s="201"/>
      <c r="U201" s="201"/>
      <c r="V201" s="201"/>
      <c r="W201" s="201"/>
      <c r="X201" s="201"/>
      <c r="Y201" s="201"/>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4"/>
      <c r="AU201" s="4"/>
      <c r="AV201" s="4"/>
      <c r="AW201" s="4"/>
      <c r="AX201" s="4"/>
      <c r="AY201" s="4"/>
      <c r="AZ201" s="4"/>
      <c r="BA201" s="4"/>
      <c r="BB201" s="4"/>
      <c r="BC201" s="4"/>
      <c r="BD201" s="4"/>
      <c r="BE201" s="4"/>
      <c r="BF201" s="4"/>
      <c r="BG201" s="4"/>
      <c r="BH201" s="4"/>
      <c r="BI201" s="4"/>
      <c r="BJ201" s="4"/>
    </row>
    <row r="202" spans="1:62" x14ac:dyDescent="0.3">
      <c r="A202" s="4"/>
      <c r="B202" s="9"/>
      <c r="C202" s="76" t="s">
        <v>101</v>
      </c>
      <c r="D202" s="4"/>
      <c r="E202" s="4"/>
      <c r="F202" s="89"/>
      <c r="G202" s="89"/>
      <c r="H202" s="89"/>
      <c r="I202" s="4"/>
      <c r="J202" s="4"/>
      <c r="K202" s="4"/>
      <c r="L202" s="4"/>
      <c r="M202" s="202"/>
      <c r="N202" s="202"/>
      <c r="O202" s="202"/>
      <c r="P202" s="202"/>
      <c r="Q202" s="202"/>
      <c r="R202" s="202"/>
      <c r="S202" s="202"/>
      <c r="T202" s="202"/>
      <c r="U202" s="202"/>
      <c r="V202" s="202"/>
      <c r="W202" s="202"/>
      <c r="X202" s="202"/>
      <c r="Y202" s="202"/>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4"/>
      <c r="AU202" s="4"/>
      <c r="AV202" s="4"/>
      <c r="AW202" s="4"/>
      <c r="AX202" s="4"/>
      <c r="AY202" s="4"/>
      <c r="AZ202" s="4"/>
      <c r="BA202" s="4"/>
      <c r="BB202" s="4"/>
      <c r="BC202" s="4"/>
      <c r="BD202" s="4"/>
      <c r="BE202" s="4"/>
      <c r="BF202" s="4"/>
      <c r="BG202" s="4"/>
      <c r="BH202" s="4"/>
      <c r="BI202" s="4"/>
      <c r="BJ202" s="4"/>
    </row>
    <row r="203" spans="1:62" x14ac:dyDescent="0.3">
      <c r="A203" s="4"/>
      <c r="B203" s="4"/>
      <c r="C203" s="76" t="s">
        <v>102</v>
      </c>
      <c r="D203" s="4"/>
      <c r="E203" s="4"/>
      <c r="F203" s="89"/>
      <c r="G203" s="89"/>
      <c r="H203" s="89"/>
      <c r="I203" s="4"/>
      <c r="J203" s="4"/>
      <c r="K203" s="4"/>
      <c r="L203" s="4"/>
      <c r="M203" s="201" t="s">
        <v>103</v>
      </c>
      <c r="N203" s="201"/>
      <c r="O203" s="201"/>
      <c r="P203" s="201"/>
      <c r="Q203" s="201"/>
      <c r="R203" s="201"/>
      <c r="S203" s="201"/>
      <c r="T203" s="201"/>
      <c r="U203" s="201"/>
      <c r="V203" s="201"/>
      <c r="W203" s="201"/>
      <c r="X203" s="201"/>
      <c r="Y203" s="201"/>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4"/>
      <c r="AU203" s="4"/>
      <c r="AV203" s="4"/>
      <c r="AW203" s="4"/>
      <c r="AX203" s="4"/>
      <c r="AY203" s="4"/>
      <c r="AZ203" s="4"/>
      <c r="BA203" s="4"/>
      <c r="BB203" s="4"/>
      <c r="BC203" s="4"/>
      <c r="BD203" s="4"/>
      <c r="BE203" s="4"/>
      <c r="BF203" s="4"/>
      <c r="BG203" s="4"/>
      <c r="BH203" s="4"/>
      <c r="BI203" s="4"/>
      <c r="BJ203" s="4"/>
    </row>
    <row r="204" spans="1:62" x14ac:dyDescent="0.3">
      <c r="A204" s="4"/>
      <c r="B204" s="4"/>
      <c r="C204" s="76" t="s">
        <v>104</v>
      </c>
      <c r="D204" s="4"/>
      <c r="E204" s="4"/>
      <c r="F204" s="89"/>
      <c r="G204" s="89"/>
      <c r="H204" s="89"/>
      <c r="I204" s="4"/>
      <c r="J204" s="4"/>
      <c r="K204" s="4"/>
      <c r="L204" s="4"/>
      <c r="M204" s="201"/>
      <c r="N204" s="201"/>
      <c r="O204" s="201"/>
      <c r="P204" s="201"/>
      <c r="Q204" s="201"/>
      <c r="R204" s="201"/>
      <c r="S204" s="201"/>
      <c r="T204" s="201"/>
      <c r="U204" s="201"/>
      <c r="V204" s="201"/>
      <c r="W204" s="201"/>
      <c r="X204" s="201"/>
      <c r="Y204" s="201"/>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4"/>
      <c r="AU204" s="4"/>
      <c r="AV204" s="4"/>
      <c r="AW204" s="4"/>
      <c r="AX204" s="4"/>
      <c r="AY204" s="4"/>
      <c r="AZ204" s="4"/>
      <c r="BA204" s="4"/>
      <c r="BB204" s="4"/>
      <c r="BC204" s="4"/>
      <c r="BD204" s="4"/>
      <c r="BE204" s="4"/>
      <c r="BF204" s="4"/>
      <c r="BG204" s="4"/>
      <c r="BH204" s="4"/>
      <c r="BI204" s="4"/>
      <c r="BJ204" s="4"/>
    </row>
    <row r="205" spans="1:62" x14ac:dyDescent="0.3">
      <c r="A205" s="4"/>
      <c r="B205" s="4"/>
      <c r="C205" s="76" t="s">
        <v>105</v>
      </c>
      <c r="D205" s="4"/>
      <c r="E205" s="4"/>
      <c r="F205" s="89"/>
      <c r="G205" s="89"/>
      <c r="H205" s="89"/>
      <c r="I205" s="4"/>
      <c r="J205" s="4"/>
      <c r="K205" s="4"/>
      <c r="L205" s="4"/>
      <c r="M205" s="201"/>
      <c r="N205" s="201"/>
      <c r="O205" s="201"/>
      <c r="P205" s="201"/>
      <c r="Q205" s="201"/>
      <c r="R205" s="201"/>
      <c r="S205" s="201"/>
      <c r="T205" s="201"/>
      <c r="U205" s="201"/>
      <c r="V205" s="201"/>
      <c r="W205" s="201"/>
      <c r="X205" s="201"/>
      <c r="Y205" s="201"/>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4"/>
      <c r="AU205" s="4"/>
      <c r="AV205" s="4"/>
      <c r="AW205" s="4"/>
      <c r="AX205" s="4"/>
      <c r="AY205" s="4"/>
      <c r="AZ205" s="4"/>
      <c r="BA205" s="4"/>
      <c r="BB205" s="4"/>
      <c r="BC205" s="4"/>
      <c r="BD205" s="4"/>
      <c r="BE205" s="4"/>
      <c r="BF205" s="4"/>
      <c r="BG205" s="4"/>
      <c r="BH205" s="4"/>
      <c r="BI205" s="4"/>
      <c r="BJ205" s="4"/>
    </row>
    <row r="206" spans="1:62" x14ac:dyDescent="0.3">
      <c r="A206" s="4"/>
      <c r="B206" s="4"/>
      <c r="C206" s="76" t="s">
        <v>106</v>
      </c>
      <c r="D206" s="4"/>
      <c r="E206" s="4"/>
      <c r="F206" s="89"/>
      <c r="G206" s="89"/>
      <c r="H206" s="89"/>
      <c r="I206" s="4"/>
      <c r="J206" s="4"/>
      <c r="K206" s="4"/>
      <c r="L206" s="4"/>
      <c r="M206" s="202"/>
      <c r="N206" s="202"/>
      <c r="O206" s="202"/>
      <c r="P206" s="202"/>
      <c r="Q206" s="202"/>
      <c r="R206" s="202"/>
      <c r="S206" s="202"/>
      <c r="T206" s="202"/>
      <c r="U206" s="202"/>
      <c r="V206" s="202"/>
      <c r="W206" s="202"/>
      <c r="X206" s="202"/>
      <c r="Y206" s="202"/>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4"/>
      <c r="AU206" s="4"/>
      <c r="AV206" s="4"/>
      <c r="AW206" s="4"/>
      <c r="AX206" s="4"/>
      <c r="AY206" s="4"/>
      <c r="AZ206" s="4"/>
      <c r="BA206" s="4"/>
      <c r="BB206" s="4"/>
      <c r="BC206" s="4"/>
      <c r="BD206" s="4"/>
      <c r="BE206" s="4"/>
      <c r="BF206" s="4"/>
      <c r="BG206" s="4"/>
      <c r="BH206" s="4"/>
      <c r="BI206" s="4"/>
      <c r="BJ206" s="4"/>
    </row>
    <row r="207" spans="1:62" s="103" customFormat="1" x14ac:dyDescent="0.3">
      <c r="A207" s="3"/>
      <c r="B207" s="4"/>
      <c r="C207" s="102" t="s">
        <v>107</v>
      </c>
      <c r="D207" s="3"/>
      <c r="E207" s="3"/>
      <c r="F207" s="89"/>
      <c r="G207" s="89"/>
      <c r="H207" s="89"/>
      <c r="I207" s="3"/>
      <c r="J207" s="3"/>
      <c r="K207" s="3"/>
      <c r="L207" s="3"/>
      <c r="M207" s="47"/>
      <c r="N207" s="47">
        <v>46227.898999999998</v>
      </c>
      <c r="O207" s="47">
        <v>45766.493000000002</v>
      </c>
      <c r="P207" s="47">
        <v>45305.911</v>
      </c>
      <c r="Q207" s="47">
        <v>45404.199000000001</v>
      </c>
      <c r="R207" s="47">
        <v>45573.007999999994</v>
      </c>
      <c r="S207" s="47">
        <v>45732.199000000001</v>
      </c>
      <c r="T207" s="47">
        <v>45950.681999999993</v>
      </c>
      <c r="U207" s="47">
        <v>46136.644</v>
      </c>
      <c r="V207" s="47">
        <v>46354.531999999999</v>
      </c>
      <c r="W207" s="47">
        <v>46621.478999999999</v>
      </c>
      <c r="X207" s="47">
        <v>46833.063000000002</v>
      </c>
      <c r="Y207" s="47">
        <v>47148.488000000005</v>
      </c>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3"/>
      <c r="AU207" s="3"/>
      <c r="AV207" s="3"/>
      <c r="AW207" s="3"/>
      <c r="AX207" s="3"/>
      <c r="AY207" s="3"/>
      <c r="AZ207" s="3"/>
      <c r="BA207" s="3"/>
      <c r="BB207" s="3"/>
      <c r="BC207" s="3"/>
      <c r="BD207" s="3"/>
      <c r="BE207" s="3"/>
      <c r="BF207" s="3"/>
      <c r="BG207" s="3"/>
      <c r="BH207" s="3"/>
      <c r="BI207" s="3"/>
      <c r="BJ207" s="3"/>
    </row>
    <row r="208" spans="1:62" s="103" customFormat="1" x14ac:dyDescent="0.3">
      <c r="A208" s="3"/>
      <c r="B208" s="3"/>
      <c r="C208" s="102"/>
      <c r="D208" s="3"/>
      <c r="E208" s="3"/>
      <c r="F208" s="89"/>
      <c r="G208" s="89"/>
      <c r="H208" s="89"/>
      <c r="I208" s="3"/>
      <c r="J208" s="3"/>
      <c r="K208" s="3"/>
      <c r="L208" s="3"/>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3"/>
      <c r="AU208" s="3"/>
      <c r="AV208" s="3"/>
      <c r="AW208" s="3"/>
      <c r="AX208" s="3"/>
      <c r="AY208" s="3"/>
      <c r="AZ208" s="3"/>
      <c r="BA208" s="3"/>
      <c r="BB208" s="3"/>
      <c r="BC208" s="3"/>
      <c r="BD208" s="3"/>
      <c r="BE208" s="3"/>
      <c r="BF208" s="3"/>
      <c r="BG208" s="3"/>
      <c r="BH208" s="3"/>
      <c r="BI208" s="3"/>
      <c r="BJ208" s="3"/>
    </row>
    <row r="209" spans="1:62" s="103" customFormat="1" x14ac:dyDescent="0.3">
      <c r="A209" s="3"/>
      <c r="B209" s="3"/>
      <c r="C209" s="102" t="s">
        <v>108</v>
      </c>
      <c r="D209" s="3"/>
      <c r="E209" s="3"/>
      <c r="F209" s="89"/>
      <c r="G209" s="89"/>
      <c r="H209" s="89"/>
      <c r="I209" s="3"/>
      <c r="J209" s="3"/>
      <c r="K209" s="3"/>
      <c r="L209" s="3"/>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3"/>
      <c r="AU209" s="3"/>
      <c r="AV209" s="3"/>
      <c r="AW209" s="3"/>
      <c r="AX209" s="3"/>
      <c r="AY209" s="3"/>
      <c r="AZ209" s="3"/>
      <c r="BA209" s="3"/>
      <c r="BB209" s="3"/>
      <c r="BC209" s="3"/>
      <c r="BD209" s="3"/>
      <c r="BE209" s="3"/>
      <c r="BF209" s="3"/>
      <c r="BG209" s="3"/>
      <c r="BH209" s="3"/>
      <c r="BI209" s="3"/>
      <c r="BJ209" s="3"/>
    </row>
    <row r="210" spans="1:62" s="103" customFormat="1" x14ac:dyDescent="0.3">
      <c r="A210" s="3"/>
      <c r="B210" s="4"/>
      <c r="C210" s="104" t="s">
        <v>37</v>
      </c>
      <c r="D210" s="9"/>
      <c r="E210" s="3"/>
      <c r="F210" s="89"/>
      <c r="G210" s="89"/>
      <c r="H210" s="89"/>
      <c r="I210" s="3"/>
      <c r="J210" s="3"/>
      <c r="K210" s="3"/>
      <c r="L210" s="3"/>
      <c r="M210" s="47"/>
      <c r="N210" s="47">
        <v>-56.275949055558335</v>
      </c>
      <c r="O210" s="47">
        <v>-70.673591951667518</v>
      </c>
      <c r="P210" s="47">
        <v>-67.859221091148754</v>
      </c>
      <c r="Q210" s="47">
        <v>-70.460154359440807</v>
      </c>
      <c r="R210" s="47">
        <v>-72.149278448994011</v>
      </c>
      <c r="S210" s="47">
        <v>-72.478956115116631</v>
      </c>
      <c r="T210" s="47">
        <v>-72.780884914226547</v>
      </c>
      <c r="U210" s="47">
        <v>-72.981652663724404</v>
      </c>
      <c r="V210" s="47">
        <v>-73.215697545783343</v>
      </c>
      <c r="W210" s="47">
        <v>-73.413822176386759</v>
      </c>
      <c r="X210" s="47">
        <v>-73.772997428086896</v>
      </c>
      <c r="Y210" s="47">
        <v>-73.728346754545981</v>
      </c>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3"/>
      <c r="AU210" s="3"/>
      <c r="AV210" s="3"/>
      <c r="AW210" s="3"/>
      <c r="AX210" s="3"/>
      <c r="AY210" s="3"/>
      <c r="AZ210" s="3"/>
      <c r="BA210" s="3"/>
      <c r="BB210" s="3"/>
      <c r="BC210" s="3"/>
      <c r="BD210" s="3"/>
      <c r="BE210" s="3"/>
      <c r="BF210" s="3"/>
      <c r="BG210" s="3"/>
      <c r="BH210" s="3"/>
      <c r="BI210" s="3"/>
      <c r="BJ210" s="3"/>
    </row>
    <row r="211" spans="1:62" s="103" customFormat="1" x14ac:dyDescent="0.3">
      <c r="A211" s="3"/>
      <c r="B211" s="4"/>
      <c r="C211" s="55" t="s">
        <v>39</v>
      </c>
      <c r="D211" s="9"/>
      <c r="E211" s="3"/>
      <c r="F211" s="89"/>
      <c r="G211" s="89"/>
      <c r="H211" s="89"/>
      <c r="I211" s="3"/>
      <c r="J211" s="3"/>
      <c r="K211" s="3"/>
      <c r="L211" s="3"/>
      <c r="M211" s="70">
        <v>0</v>
      </c>
      <c r="N211" s="70">
        <v>0</v>
      </c>
      <c r="O211" s="70">
        <v>0</v>
      </c>
      <c r="P211" s="70">
        <v>0</v>
      </c>
      <c r="Q211" s="70">
        <v>0</v>
      </c>
      <c r="R211" s="70">
        <v>0</v>
      </c>
      <c r="S211" s="70">
        <v>0</v>
      </c>
      <c r="T211" s="70">
        <v>0</v>
      </c>
      <c r="U211" s="70">
        <v>0</v>
      </c>
      <c r="V211" s="70">
        <v>0</v>
      </c>
      <c r="W211" s="70">
        <v>0</v>
      </c>
      <c r="X211" s="70">
        <v>0</v>
      </c>
      <c r="Y211" s="70">
        <v>0</v>
      </c>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3"/>
      <c r="AU211" s="3"/>
      <c r="AV211" s="3"/>
      <c r="AW211" s="3"/>
      <c r="AX211" s="3"/>
      <c r="AY211" s="3"/>
      <c r="AZ211" s="3"/>
      <c r="BA211" s="3"/>
      <c r="BB211" s="3"/>
      <c r="BC211" s="3"/>
      <c r="BD211" s="3"/>
      <c r="BE211" s="3"/>
      <c r="BF211" s="3"/>
      <c r="BG211" s="3"/>
      <c r="BH211" s="3"/>
      <c r="BI211" s="3"/>
      <c r="BJ211" s="3"/>
    </row>
    <row r="212" spans="1:62" s="103" customFormat="1" x14ac:dyDescent="0.3">
      <c r="A212" s="3"/>
      <c r="B212" s="4"/>
      <c r="C212" s="3" t="s">
        <v>40</v>
      </c>
      <c r="D212" s="9"/>
      <c r="E212" s="3"/>
      <c r="F212" s="89"/>
      <c r="G212" s="89"/>
      <c r="H212" s="89"/>
      <c r="I212" s="3"/>
      <c r="J212" s="3"/>
      <c r="K212" s="3"/>
      <c r="L212" s="3"/>
      <c r="M212" s="30">
        <v>0</v>
      </c>
      <c r="N212" s="30">
        <v>0</v>
      </c>
      <c r="O212" s="30">
        <v>0</v>
      </c>
      <c r="P212" s="30">
        <v>0</v>
      </c>
      <c r="Q212" s="30">
        <v>0</v>
      </c>
      <c r="R212" s="30">
        <v>0</v>
      </c>
      <c r="S212" s="30">
        <v>0</v>
      </c>
      <c r="T212" s="30">
        <v>0</v>
      </c>
      <c r="U212" s="30">
        <v>0</v>
      </c>
      <c r="V212" s="30">
        <v>0</v>
      </c>
      <c r="W212" s="30">
        <v>0</v>
      </c>
      <c r="X212" s="30">
        <v>0</v>
      </c>
      <c r="Y212" s="30">
        <v>0</v>
      </c>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3"/>
      <c r="AU212" s="3"/>
      <c r="AV212" s="3"/>
      <c r="AW212" s="3"/>
      <c r="AX212" s="3"/>
      <c r="AY212" s="3"/>
      <c r="AZ212" s="3"/>
      <c r="BA212" s="3"/>
      <c r="BB212" s="3"/>
      <c r="BC212" s="3"/>
      <c r="BD212" s="3"/>
      <c r="BE212" s="3"/>
      <c r="BF212" s="3"/>
      <c r="BG212" s="3"/>
      <c r="BH212" s="3"/>
      <c r="BI212" s="3"/>
      <c r="BJ212" s="3"/>
    </row>
    <row r="213" spans="1:62" s="103" customFormat="1" x14ac:dyDescent="0.3">
      <c r="A213" s="3"/>
      <c r="B213" s="3"/>
      <c r="C213" s="102" t="s">
        <v>109</v>
      </c>
      <c r="D213" s="3"/>
      <c r="E213" s="3"/>
      <c r="F213" s="89"/>
      <c r="G213" s="89"/>
      <c r="H213" s="89"/>
      <c r="I213" s="3"/>
      <c r="J213" s="3"/>
      <c r="K213" s="3"/>
      <c r="L213" s="3"/>
      <c r="M213" s="90">
        <f>M212+M207</f>
        <v>0</v>
      </c>
      <c r="N213" s="90">
        <f t="shared" ref="N213:Y213" si="94">N212+N207</f>
        <v>46227.898999999998</v>
      </c>
      <c r="O213" s="90">
        <f t="shared" si="94"/>
        <v>45766.493000000002</v>
      </c>
      <c r="P213" s="90">
        <f t="shared" si="94"/>
        <v>45305.911</v>
      </c>
      <c r="Q213" s="90">
        <f t="shared" si="94"/>
        <v>45404.199000000001</v>
      </c>
      <c r="R213" s="90">
        <f t="shared" si="94"/>
        <v>45573.007999999994</v>
      </c>
      <c r="S213" s="90">
        <f t="shared" si="94"/>
        <v>45732.199000000001</v>
      </c>
      <c r="T213" s="90">
        <f t="shared" si="94"/>
        <v>45950.681999999993</v>
      </c>
      <c r="U213" s="90">
        <f t="shared" si="94"/>
        <v>46136.644</v>
      </c>
      <c r="V213" s="90">
        <f t="shared" si="94"/>
        <v>46354.531999999999</v>
      </c>
      <c r="W213" s="90">
        <f t="shared" si="94"/>
        <v>46621.478999999999</v>
      </c>
      <c r="X213" s="90">
        <f t="shared" si="94"/>
        <v>46833.063000000002</v>
      </c>
      <c r="Y213" s="90">
        <f t="shared" si="94"/>
        <v>47148.488000000005</v>
      </c>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3"/>
      <c r="AU213" s="3"/>
      <c r="AV213" s="3"/>
      <c r="AW213" s="3"/>
      <c r="AX213" s="3"/>
      <c r="AY213" s="3"/>
      <c r="AZ213" s="3"/>
      <c r="BA213" s="3"/>
      <c r="BB213" s="3"/>
      <c r="BC213" s="3"/>
      <c r="BD213" s="3"/>
      <c r="BE213" s="3"/>
      <c r="BF213" s="3"/>
      <c r="BG213" s="3"/>
      <c r="BH213" s="3"/>
      <c r="BI213" s="3"/>
      <c r="BJ213" s="3"/>
    </row>
    <row r="214" spans="1:62" s="103" customFormat="1" x14ac:dyDescent="0.3">
      <c r="A214" s="3"/>
      <c r="B214" s="3"/>
      <c r="C214" s="105"/>
      <c r="D214" s="3"/>
      <c r="E214" s="3"/>
      <c r="F214" s="89"/>
      <c r="G214" s="89"/>
      <c r="H214" s="89"/>
      <c r="I214" s="3"/>
      <c r="J214" s="3"/>
      <c r="K214" s="3"/>
      <c r="L214" s="3"/>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3"/>
      <c r="AU214" s="3"/>
      <c r="AV214" s="3"/>
      <c r="AW214" s="3"/>
      <c r="AX214" s="3"/>
      <c r="AY214" s="3"/>
      <c r="AZ214" s="3"/>
      <c r="BA214" s="3"/>
      <c r="BB214" s="3"/>
      <c r="BC214" s="3"/>
      <c r="BD214" s="3"/>
      <c r="BE214" s="3"/>
      <c r="BF214" s="3"/>
      <c r="BG214" s="3"/>
      <c r="BH214" s="3"/>
      <c r="BI214" s="3"/>
      <c r="BJ214" s="3"/>
    </row>
    <row r="215" spans="1:62" x14ac:dyDescent="0.3">
      <c r="A215" s="4"/>
      <c r="B215" s="3"/>
      <c r="C215" s="16" t="s">
        <v>110</v>
      </c>
      <c r="D215" s="17"/>
      <c r="E215" s="17"/>
      <c r="F215" s="17"/>
      <c r="G215" s="17"/>
      <c r="H215" s="17"/>
      <c r="I215" s="18"/>
      <c r="J215" s="18"/>
      <c r="K215" s="18"/>
      <c r="L215" s="18"/>
      <c r="M215" s="17">
        <f>$M$9</f>
        <v>2018</v>
      </c>
      <c r="N215" s="17">
        <f t="shared" ref="N215:AS215" si="95">M215+1</f>
        <v>2019</v>
      </c>
      <c r="O215" s="17">
        <f t="shared" si="95"/>
        <v>2020</v>
      </c>
      <c r="P215" s="17">
        <f t="shared" si="95"/>
        <v>2021</v>
      </c>
      <c r="Q215" s="17">
        <f t="shared" si="95"/>
        <v>2022</v>
      </c>
      <c r="R215" s="17">
        <f t="shared" si="95"/>
        <v>2023</v>
      </c>
      <c r="S215" s="17">
        <f t="shared" si="95"/>
        <v>2024</v>
      </c>
      <c r="T215" s="17">
        <f t="shared" si="95"/>
        <v>2025</v>
      </c>
      <c r="U215" s="17">
        <f t="shared" si="95"/>
        <v>2026</v>
      </c>
      <c r="V215" s="17">
        <f t="shared" si="95"/>
        <v>2027</v>
      </c>
      <c r="W215" s="17">
        <f t="shared" si="95"/>
        <v>2028</v>
      </c>
      <c r="X215" s="17">
        <f t="shared" si="95"/>
        <v>2029</v>
      </c>
      <c r="Y215" s="17">
        <f t="shared" si="95"/>
        <v>2030</v>
      </c>
      <c r="Z215" s="17">
        <f t="shared" si="95"/>
        <v>2031</v>
      </c>
      <c r="AA215" s="17">
        <f t="shared" si="95"/>
        <v>2032</v>
      </c>
      <c r="AB215" s="17">
        <f t="shared" si="95"/>
        <v>2033</v>
      </c>
      <c r="AC215" s="17">
        <f t="shared" si="95"/>
        <v>2034</v>
      </c>
      <c r="AD215" s="17">
        <f t="shared" si="95"/>
        <v>2035</v>
      </c>
      <c r="AE215" s="17">
        <f t="shared" si="95"/>
        <v>2036</v>
      </c>
      <c r="AF215" s="17">
        <f t="shared" si="95"/>
        <v>2037</v>
      </c>
      <c r="AG215" s="17">
        <f t="shared" si="95"/>
        <v>2038</v>
      </c>
      <c r="AH215" s="17">
        <f t="shared" si="95"/>
        <v>2039</v>
      </c>
      <c r="AI215" s="17">
        <f t="shared" si="95"/>
        <v>2040</v>
      </c>
      <c r="AJ215" s="17">
        <f t="shared" si="95"/>
        <v>2041</v>
      </c>
      <c r="AK215" s="17">
        <f t="shared" si="95"/>
        <v>2042</v>
      </c>
      <c r="AL215" s="17">
        <f t="shared" si="95"/>
        <v>2043</v>
      </c>
      <c r="AM215" s="17">
        <f t="shared" si="95"/>
        <v>2044</v>
      </c>
      <c r="AN215" s="17">
        <f t="shared" si="95"/>
        <v>2045</v>
      </c>
      <c r="AO215" s="17">
        <f t="shared" si="95"/>
        <v>2046</v>
      </c>
      <c r="AP215" s="17">
        <f t="shared" si="95"/>
        <v>2047</v>
      </c>
      <c r="AQ215" s="17">
        <f t="shared" si="95"/>
        <v>2048</v>
      </c>
      <c r="AR215" s="17">
        <f t="shared" si="95"/>
        <v>2049</v>
      </c>
      <c r="AS215" s="17">
        <f t="shared" si="95"/>
        <v>2050</v>
      </c>
      <c r="AT215" s="4"/>
      <c r="AU215" s="4"/>
      <c r="AV215" s="4"/>
      <c r="AW215" s="4"/>
      <c r="AX215" s="4"/>
      <c r="AY215" s="4"/>
      <c r="AZ215" s="4"/>
      <c r="BA215" s="4"/>
      <c r="BB215" s="4"/>
      <c r="BC215" s="4"/>
      <c r="BD215" s="4"/>
      <c r="BE215" s="4"/>
      <c r="BF215" s="4"/>
      <c r="BG215" s="4"/>
      <c r="BH215" s="4"/>
      <c r="BI215" s="4"/>
      <c r="BJ215" s="4"/>
    </row>
    <row r="216" spans="1:62" x14ac:dyDescent="0.3">
      <c r="A216" s="4"/>
      <c r="B216" s="4"/>
      <c r="C216" s="20" t="str">
        <f>$C$229</f>
        <v>Baseline Consumption</v>
      </c>
      <c r="D216" s="4"/>
      <c r="E216" s="4"/>
      <c r="F216" s="4"/>
      <c r="G216" s="4"/>
      <c r="H216" s="4"/>
      <c r="I216" s="4"/>
      <c r="J216" s="4"/>
      <c r="K216" s="4"/>
      <c r="L216" s="4"/>
      <c r="M216" s="4"/>
      <c r="N216" s="4"/>
      <c r="O216" s="4"/>
      <c r="P216" s="4"/>
      <c r="Q216" s="4"/>
      <c r="R216" s="4"/>
      <c r="S216" s="4"/>
      <c r="T216" s="4"/>
      <c r="U216" s="4"/>
      <c r="V216" s="4"/>
      <c r="W216" s="4"/>
      <c r="X216" s="4"/>
      <c r="Y216" s="4"/>
      <c r="Z216" s="81">
        <f t="shared" ref="Z216:AS216" si="96">Z$307*(Z$10-$Y$10)</f>
        <v>215.38587961198209</v>
      </c>
      <c r="AA216" s="81">
        <f t="shared" si="96"/>
        <v>430.77175922396418</v>
      </c>
      <c r="AB216" s="81">
        <f t="shared" si="96"/>
        <v>646.15763883594627</v>
      </c>
      <c r="AC216" s="81">
        <f t="shared" si="96"/>
        <v>861.54351844792836</v>
      </c>
      <c r="AD216" s="81">
        <f t="shared" si="96"/>
        <v>1076.9293980599105</v>
      </c>
      <c r="AE216" s="81">
        <f t="shared" si="96"/>
        <v>1292.3152776718925</v>
      </c>
      <c r="AF216" s="81">
        <f t="shared" si="96"/>
        <v>1507.7011572838701</v>
      </c>
      <c r="AG216" s="81">
        <f t="shared" si="96"/>
        <v>1723.0870368958476</v>
      </c>
      <c r="AH216" s="81">
        <f t="shared" si="96"/>
        <v>1938.4729165078252</v>
      </c>
      <c r="AI216" s="81">
        <f t="shared" si="96"/>
        <v>2153.8587961198027</v>
      </c>
      <c r="AJ216" s="81">
        <f t="shared" si="96"/>
        <v>2369.2446757317803</v>
      </c>
      <c r="AK216" s="81">
        <f t="shared" si="96"/>
        <v>2584.6305553437578</v>
      </c>
      <c r="AL216" s="81">
        <f t="shared" si="96"/>
        <v>2800.0164349557353</v>
      </c>
      <c r="AM216" s="81">
        <f t="shared" si="96"/>
        <v>3015.4023145677124</v>
      </c>
      <c r="AN216" s="81">
        <f t="shared" si="96"/>
        <v>3230.7881941797177</v>
      </c>
      <c r="AO216" s="81">
        <f t="shared" si="96"/>
        <v>3474.5720236420789</v>
      </c>
      <c r="AP216" s="81">
        <f t="shared" si="96"/>
        <v>3721.3421210017773</v>
      </c>
      <c r="AQ216" s="81">
        <f t="shared" si="96"/>
        <v>3970.823306681335</v>
      </c>
      <c r="AR216" s="81">
        <f t="shared" si="96"/>
        <v>4222.4149568738385</v>
      </c>
      <c r="AS216" s="81">
        <f t="shared" si="96"/>
        <v>4474.9183509025961</v>
      </c>
      <c r="AT216" s="4"/>
      <c r="AU216" s="4"/>
      <c r="AV216" s="4"/>
      <c r="AW216" s="4"/>
      <c r="AX216" s="4"/>
      <c r="AY216" s="4"/>
      <c r="AZ216" s="4"/>
      <c r="BA216" s="4"/>
      <c r="BB216" s="4"/>
      <c r="BC216" s="4"/>
      <c r="BD216" s="4"/>
      <c r="BE216" s="4"/>
      <c r="BF216" s="4"/>
      <c r="BG216" s="4"/>
      <c r="BH216" s="4"/>
      <c r="BI216" s="4"/>
      <c r="BJ216" s="4"/>
    </row>
    <row r="217" spans="1:62" x14ac:dyDescent="0.3">
      <c r="A217" s="4"/>
      <c r="B217" s="9"/>
      <c r="C217" s="20" t="str">
        <f>$C$234</f>
        <v>Electric Vehicles (Light Duty)</v>
      </c>
      <c r="D217" s="4"/>
      <c r="E217" s="4"/>
      <c r="F217" s="4"/>
      <c r="G217" s="4"/>
      <c r="H217" s="4"/>
      <c r="I217" s="4"/>
      <c r="J217" s="4"/>
      <c r="K217" s="4"/>
      <c r="L217" s="4"/>
      <c r="M217" s="4"/>
      <c r="N217" s="4"/>
      <c r="O217" s="4"/>
      <c r="P217" s="4"/>
      <c r="Q217" s="4"/>
      <c r="R217" s="4"/>
      <c r="S217" s="4"/>
      <c r="T217" s="4"/>
      <c r="U217" s="4"/>
      <c r="V217" s="4"/>
      <c r="W217" s="4"/>
      <c r="X217" s="4"/>
      <c r="Y217" s="4"/>
      <c r="Z217" s="81">
        <f t="shared" ref="Z217:AS217" si="97">Z$309*(Z$17-$Y$17)</f>
        <v>44.089311392055066</v>
      </c>
      <c r="AA217" s="81">
        <f t="shared" si="97"/>
        <v>88.178622784110132</v>
      </c>
      <c r="AB217" s="81">
        <f t="shared" si="97"/>
        <v>132.2679341761652</v>
      </c>
      <c r="AC217" s="81">
        <f t="shared" si="97"/>
        <v>176.35724556822035</v>
      </c>
      <c r="AD217" s="81">
        <f t="shared" si="97"/>
        <v>220.44655696027547</v>
      </c>
      <c r="AE217" s="81">
        <f t="shared" si="97"/>
        <v>264.53586835233062</v>
      </c>
      <c r="AF217" s="81">
        <f t="shared" si="97"/>
        <v>308.62517974438572</v>
      </c>
      <c r="AG217" s="81">
        <f t="shared" si="97"/>
        <v>352.71449113644087</v>
      </c>
      <c r="AH217" s="81">
        <f t="shared" si="97"/>
        <v>396.80380252849602</v>
      </c>
      <c r="AI217" s="81">
        <f t="shared" si="97"/>
        <v>440.89311392055117</v>
      </c>
      <c r="AJ217" s="81">
        <f t="shared" si="97"/>
        <v>484.98242531260627</v>
      </c>
      <c r="AK217" s="81">
        <f t="shared" si="97"/>
        <v>529.07173670466148</v>
      </c>
      <c r="AL217" s="81">
        <f t="shared" si="97"/>
        <v>573.16104809671651</v>
      </c>
      <c r="AM217" s="81">
        <f t="shared" si="97"/>
        <v>617.25035948877166</v>
      </c>
      <c r="AN217" s="81">
        <f t="shared" si="97"/>
        <v>661.33967088082625</v>
      </c>
      <c r="AO217" s="81">
        <f t="shared" si="97"/>
        <v>686.58096816323177</v>
      </c>
      <c r="AP217" s="81">
        <f t="shared" si="97"/>
        <v>708.62802076650132</v>
      </c>
      <c r="AQ217" s="81">
        <f t="shared" si="97"/>
        <v>727.74747144113599</v>
      </c>
      <c r="AR217" s="81">
        <f t="shared" si="97"/>
        <v>744.08569489125443</v>
      </c>
      <c r="AS217" s="81">
        <f t="shared" si="97"/>
        <v>757.625395726492</v>
      </c>
      <c r="AT217" s="4"/>
      <c r="AU217" s="4"/>
      <c r="AV217" s="4"/>
      <c r="AW217" s="4"/>
      <c r="AX217" s="4"/>
      <c r="AY217" s="4"/>
      <c r="AZ217" s="4"/>
      <c r="BA217" s="4"/>
      <c r="BB217" s="4"/>
      <c r="BC217" s="4"/>
      <c r="BD217" s="4"/>
      <c r="BE217" s="4"/>
      <c r="BF217" s="4"/>
      <c r="BG217" s="4"/>
      <c r="BH217" s="4"/>
      <c r="BI217" s="4"/>
      <c r="BJ217" s="4"/>
    </row>
    <row r="218" spans="1:62" x14ac:dyDescent="0.3">
      <c r="A218" s="4"/>
      <c r="B218" s="9"/>
      <c r="C218" s="20" t="s">
        <v>111</v>
      </c>
      <c r="D218" s="4"/>
      <c r="E218" s="4"/>
      <c r="F218" s="4"/>
      <c r="G218" s="4"/>
      <c r="H218" s="4"/>
      <c r="I218" s="4"/>
      <c r="J218" s="4"/>
      <c r="K218" s="4"/>
      <c r="L218" s="4"/>
      <c r="M218" s="4"/>
      <c r="N218" s="4"/>
      <c r="O218" s="4"/>
      <c r="P218" s="4"/>
      <c r="Q218" s="4"/>
      <c r="R218" s="4"/>
      <c r="S218" s="4"/>
      <c r="T218" s="4"/>
      <c r="U218" s="4"/>
      <c r="V218" s="4"/>
      <c r="W218" s="4"/>
      <c r="X218" s="4"/>
      <c r="Y218" s="4"/>
      <c r="Z218" s="81">
        <f t="shared" ref="Z218:AS218" si="98">Y$311*(Z$22-$Y$22)</f>
        <v>6.5307961847568583</v>
      </c>
      <c r="AA218" s="81">
        <f t="shared" si="98"/>
        <v>13.061592369513715</v>
      </c>
      <c r="AB218" s="81">
        <f t="shared" si="98"/>
        <v>19.592388554270574</v>
      </c>
      <c r="AC218" s="81">
        <f t="shared" si="98"/>
        <v>26.123184739027433</v>
      </c>
      <c r="AD218" s="81">
        <f t="shared" si="98"/>
        <v>32.653980923784289</v>
      </c>
      <c r="AE218" s="81">
        <f t="shared" si="98"/>
        <v>39.184777108541148</v>
      </c>
      <c r="AF218" s="81">
        <f t="shared" si="98"/>
        <v>45.715573293298014</v>
      </c>
      <c r="AG218" s="81">
        <f t="shared" si="98"/>
        <v>52.246369478054874</v>
      </c>
      <c r="AH218" s="81">
        <f t="shared" si="98"/>
        <v>58.777165662811726</v>
      </c>
      <c r="AI218" s="81">
        <f t="shared" si="98"/>
        <v>65.307961847568578</v>
      </c>
      <c r="AJ218" s="81">
        <f t="shared" si="98"/>
        <v>71.838758032325444</v>
      </c>
      <c r="AK218" s="81">
        <f t="shared" si="98"/>
        <v>78.369554217082296</v>
      </c>
      <c r="AL218" s="81">
        <f t="shared" si="98"/>
        <v>84.900350401839162</v>
      </c>
      <c r="AM218" s="81">
        <f t="shared" si="98"/>
        <v>91.431146586596029</v>
      </c>
      <c r="AN218" s="81">
        <f t="shared" si="98"/>
        <v>97.961942771352852</v>
      </c>
      <c r="AO218" s="81">
        <f t="shared" si="98"/>
        <v>97.717921463809674</v>
      </c>
      <c r="AP218" s="81">
        <f t="shared" si="98"/>
        <v>97.338028157295611</v>
      </c>
      <c r="AQ218" s="81">
        <f t="shared" si="98"/>
        <v>97.04007665131293</v>
      </c>
      <c r="AR218" s="81">
        <f t="shared" si="98"/>
        <v>96.625763255997924</v>
      </c>
      <c r="AS218" s="81">
        <f t="shared" si="98"/>
        <v>96.115858219947</v>
      </c>
      <c r="AT218" s="4"/>
      <c r="AU218" s="4"/>
      <c r="AV218" s="4"/>
      <c r="AW218" s="4"/>
      <c r="AX218" s="4"/>
      <c r="AY218" s="4"/>
      <c r="AZ218" s="4"/>
      <c r="BA218" s="4"/>
      <c r="BB218" s="4"/>
      <c r="BC218" s="4"/>
      <c r="BD218" s="4"/>
      <c r="BE218" s="4"/>
      <c r="BF218" s="4"/>
      <c r="BG218" s="4"/>
      <c r="BH218" s="4"/>
      <c r="BI218" s="4"/>
      <c r="BJ218" s="4"/>
    </row>
    <row r="219" spans="1:62" x14ac:dyDescent="0.3">
      <c r="A219" s="4"/>
      <c r="B219" s="9"/>
      <c r="C219" s="20" t="s">
        <v>112</v>
      </c>
      <c r="D219" s="4"/>
      <c r="E219" s="4"/>
      <c r="F219" s="4"/>
      <c r="G219" s="4"/>
      <c r="H219" s="4"/>
      <c r="I219" s="4"/>
      <c r="J219" s="4"/>
      <c r="K219" s="4"/>
      <c r="L219" s="4"/>
      <c r="M219" s="4"/>
      <c r="N219" s="4"/>
      <c r="O219" s="4"/>
      <c r="P219" s="4"/>
      <c r="Q219" s="4"/>
      <c r="R219" s="4"/>
      <c r="S219" s="4"/>
      <c r="T219" s="4"/>
      <c r="U219" s="4"/>
      <c r="V219" s="4"/>
      <c r="W219" s="4"/>
      <c r="X219" s="4"/>
      <c r="Y219" s="4"/>
      <c r="Z219" s="81">
        <f t="shared" ref="Z219:AS219" si="99">Z$313*(Z$27-$Y$27)</f>
        <v>34.521591231092401</v>
      </c>
      <c r="AA219" s="81">
        <f t="shared" si="99"/>
        <v>69.043182462184788</v>
      </c>
      <c r="AB219" s="81">
        <f t="shared" si="99"/>
        <v>103.56477369327719</v>
      </c>
      <c r="AC219" s="81">
        <f t="shared" si="99"/>
        <v>138.08636492436958</v>
      </c>
      <c r="AD219" s="81">
        <f t="shared" si="99"/>
        <v>172.60795615546201</v>
      </c>
      <c r="AE219" s="81">
        <f t="shared" si="99"/>
        <v>207.12954738655441</v>
      </c>
      <c r="AF219" s="81">
        <f t="shared" si="99"/>
        <v>241.65113861764684</v>
      </c>
      <c r="AG219" s="81">
        <f t="shared" si="99"/>
        <v>276.17272984873927</v>
      </c>
      <c r="AH219" s="81">
        <f t="shared" si="99"/>
        <v>310.69432107983164</v>
      </c>
      <c r="AI219" s="81">
        <f t="shared" si="99"/>
        <v>345.21591231092407</v>
      </c>
      <c r="AJ219" s="81">
        <f t="shared" si="99"/>
        <v>379.7375035420165</v>
      </c>
      <c r="AK219" s="81">
        <f t="shared" si="99"/>
        <v>414.25909477310887</v>
      </c>
      <c r="AL219" s="81">
        <f t="shared" si="99"/>
        <v>448.7806860042013</v>
      </c>
      <c r="AM219" s="81">
        <f t="shared" si="99"/>
        <v>483.30227723529373</v>
      </c>
      <c r="AN219" s="81">
        <f t="shared" si="99"/>
        <v>517.82386846638599</v>
      </c>
      <c r="AO219" s="81">
        <f t="shared" si="99"/>
        <v>541.70087129656849</v>
      </c>
      <c r="AP219" s="81">
        <f t="shared" si="99"/>
        <v>564.9937341552677</v>
      </c>
      <c r="AQ219" s="81">
        <f t="shared" si="99"/>
        <v>587.52113880784646</v>
      </c>
      <c r="AR219" s="81">
        <f t="shared" si="99"/>
        <v>609.30833549416525</v>
      </c>
      <c r="AS219" s="81">
        <f t="shared" si="99"/>
        <v>630.39857919078543</v>
      </c>
      <c r="AT219" s="4"/>
      <c r="AU219" s="4"/>
      <c r="AV219" s="4"/>
      <c r="AW219" s="4"/>
      <c r="AX219" s="4"/>
      <c r="AY219" s="4"/>
      <c r="AZ219" s="4"/>
      <c r="BA219" s="4"/>
      <c r="BB219" s="4"/>
      <c r="BC219" s="4"/>
      <c r="BD219" s="4"/>
      <c r="BE219" s="4"/>
      <c r="BF219" s="4"/>
      <c r="BG219" s="4"/>
      <c r="BH219" s="4"/>
      <c r="BI219" s="4"/>
      <c r="BJ219" s="4"/>
    </row>
    <row r="220" spans="1:62" x14ac:dyDescent="0.3">
      <c r="A220" s="4"/>
      <c r="B220" s="9"/>
      <c r="C220" s="20" t="s">
        <v>113</v>
      </c>
      <c r="D220" s="4"/>
      <c r="E220" s="4"/>
      <c r="F220" s="4"/>
      <c r="G220" s="4"/>
      <c r="H220" s="4"/>
      <c r="I220" s="4"/>
      <c r="J220" s="4"/>
      <c r="K220" s="4"/>
      <c r="L220" s="4"/>
      <c r="M220" s="4"/>
      <c r="N220" s="4"/>
      <c r="O220" s="4"/>
      <c r="P220" s="4"/>
      <c r="Q220" s="4"/>
      <c r="R220" s="4"/>
      <c r="S220" s="4"/>
      <c r="T220" s="4"/>
      <c r="U220" s="4"/>
      <c r="V220" s="4"/>
      <c r="W220" s="4"/>
      <c r="X220" s="4"/>
      <c r="Y220" s="4"/>
      <c r="Z220" s="81">
        <f t="shared" ref="Z220:AS220" si="100">Z$315*(Z$37-$Y$37)</f>
        <v>35.653871375640485</v>
      </c>
      <c r="AA220" s="81">
        <f t="shared" si="100"/>
        <v>71.307742751280969</v>
      </c>
      <c r="AB220" s="81">
        <f t="shared" si="100"/>
        <v>106.96161412692146</v>
      </c>
      <c r="AC220" s="81">
        <f t="shared" si="100"/>
        <v>142.61548550256194</v>
      </c>
      <c r="AD220" s="81">
        <f t="shared" si="100"/>
        <v>178.26935687820242</v>
      </c>
      <c r="AE220" s="81">
        <f t="shared" si="100"/>
        <v>213.92322825384289</v>
      </c>
      <c r="AF220" s="81">
        <f t="shared" si="100"/>
        <v>249.57709962948334</v>
      </c>
      <c r="AG220" s="81">
        <f t="shared" si="100"/>
        <v>285.23097100512382</v>
      </c>
      <c r="AH220" s="81">
        <f t="shared" si="100"/>
        <v>320.88484238076427</v>
      </c>
      <c r="AI220" s="81">
        <f t="shared" si="100"/>
        <v>356.53871375640477</v>
      </c>
      <c r="AJ220" s="81">
        <f t="shared" si="100"/>
        <v>392.19258513204534</v>
      </c>
      <c r="AK220" s="81">
        <f t="shared" si="100"/>
        <v>427.84645650768579</v>
      </c>
      <c r="AL220" s="81">
        <f t="shared" si="100"/>
        <v>463.50032788332635</v>
      </c>
      <c r="AM220" s="81">
        <f t="shared" si="100"/>
        <v>499.1541992589668</v>
      </c>
      <c r="AN220" s="81">
        <f t="shared" si="100"/>
        <v>534.80807063460725</v>
      </c>
      <c r="AO220" s="81">
        <f t="shared" si="100"/>
        <v>568.91795453001907</v>
      </c>
      <c r="AP220" s="81">
        <f t="shared" si="100"/>
        <v>603.36787122520104</v>
      </c>
      <c r="AQ220" s="81">
        <f t="shared" si="100"/>
        <v>638.14478335808656</v>
      </c>
      <c r="AR220" s="81">
        <f t="shared" si="100"/>
        <v>673.23513005018947</v>
      </c>
      <c r="AS220" s="81">
        <f t="shared" si="100"/>
        <v>708.62356921850255</v>
      </c>
      <c r="AT220" s="4"/>
      <c r="AU220" s="4"/>
      <c r="AV220" s="4"/>
      <c r="AW220" s="4"/>
      <c r="AX220" s="4"/>
      <c r="AY220" s="4"/>
      <c r="AZ220" s="4"/>
      <c r="BA220" s="4"/>
      <c r="BB220" s="4"/>
      <c r="BC220" s="4"/>
      <c r="BD220" s="4"/>
      <c r="BE220" s="4"/>
      <c r="BF220" s="4"/>
      <c r="BG220" s="4"/>
      <c r="BH220" s="4"/>
      <c r="BI220" s="4"/>
      <c r="BJ220" s="4"/>
    </row>
    <row r="221" spans="1:62" x14ac:dyDescent="0.3">
      <c r="A221" s="4"/>
      <c r="B221" s="4"/>
      <c r="C221" s="20" t="str">
        <f>$C$254</f>
        <v>Energy Efficiency</v>
      </c>
      <c r="D221" s="4"/>
      <c r="E221" s="4"/>
      <c r="F221" s="4"/>
      <c r="G221" s="4"/>
      <c r="H221" s="4"/>
      <c r="I221" s="4"/>
      <c r="J221" s="4"/>
      <c r="K221" s="4"/>
      <c r="L221" s="4"/>
      <c r="M221" s="4"/>
      <c r="N221" s="4"/>
      <c r="O221" s="4"/>
      <c r="P221" s="4"/>
      <c r="Q221" s="4"/>
      <c r="R221" s="4"/>
      <c r="S221" s="4"/>
      <c r="T221" s="4"/>
      <c r="U221" s="4"/>
      <c r="V221" s="4"/>
      <c r="W221" s="4"/>
      <c r="X221" s="4"/>
      <c r="Y221" s="4"/>
      <c r="Z221" s="81">
        <f t="shared" ref="Z221:AS221" si="101">Z$317*(Z$92-$Y$92)</f>
        <v>-251.52856380979162</v>
      </c>
      <c r="AA221" s="81">
        <f t="shared" si="101"/>
        <v>-503.05712761958324</v>
      </c>
      <c r="AB221" s="81">
        <f t="shared" si="101"/>
        <v>-754.58569142937483</v>
      </c>
      <c r="AC221" s="81">
        <f t="shared" si="101"/>
        <v>-1006.1142552391665</v>
      </c>
      <c r="AD221" s="81">
        <f t="shared" si="101"/>
        <v>-1257.642819048958</v>
      </c>
      <c r="AE221" s="81">
        <f t="shared" si="101"/>
        <v>-1509.1713828587497</v>
      </c>
      <c r="AF221" s="81">
        <f t="shared" si="101"/>
        <v>-1760.6999466685413</v>
      </c>
      <c r="AG221" s="81">
        <f t="shared" si="101"/>
        <v>-2012.228510478333</v>
      </c>
      <c r="AH221" s="81">
        <f t="shared" si="101"/>
        <v>-2263.7570742881244</v>
      </c>
      <c r="AI221" s="81">
        <f t="shared" si="101"/>
        <v>-2515.285638097916</v>
      </c>
      <c r="AJ221" s="81">
        <f t="shared" si="101"/>
        <v>-2766.8142019077077</v>
      </c>
      <c r="AK221" s="81">
        <f t="shared" si="101"/>
        <v>-3018.3427657174993</v>
      </c>
      <c r="AL221" s="81">
        <f t="shared" si="101"/>
        <v>-3269.871329527291</v>
      </c>
      <c r="AM221" s="81">
        <f t="shared" si="101"/>
        <v>-3521.3998933370826</v>
      </c>
      <c r="AN221" s="81">
        <f t="shared" si="101"/>
        <v>-3772.9284571468734</v>
      </c>
      <c r="AO221" s="81">
        <f t="shared" si="101"/>
        <v>-4024.457020956665</v>
      </c>
      <c r="AP221" s="81">
        <f t="shared" si="101"/>
        <v>-4275.9855847664567</v>
      </c>
      <c r="AQ221" s="81">
        <f t="shared" si="101"/>
        <v>-4527.5141485762479</v>
      </c>
      <c r="AR221" s="81">
        <f t="shared" si="101"/>
        <v>-4779.04271238604</v>
      </c>
      <c r="AS221" s="81">
        <f t="shared" si="101"/>
        <v>-5030.5712761958312</v>
      </c>
      <c r="AT221" s="4"/>
      <c r="AU221" s="4"/>
      <c r="AV221" s="4"/>
      <c r="AW221" s="4"/>
      <c r="AX221" s="4"/>
      <c r="AY221" s="4"/>
      <c r="AZ221" s="4"/>
      <c r="BA221" s="4"/>
      <c r="BB221" s="4"/>
      <c r="BC221" s="4"/>
      <c r="BD221" s="4"/>
      <c r="BE221" s="4"/>
      <c r="BF221" s="4"/>
      <c r="BG221" s="4"/>
      <c r="BH221" s="4"/>
      <c r="BI221" s="4"/>
      <c r="BJ221" s="4"/>
    </row>
    <row r="222" spans="1:62" x14ac:dyDescent="0.3">
      <c r="A222" s="4"/>
      <c r="B222" s="4"/>
      <c r="C222" s="20" t="str">
        <f>$C$260</f>
        <v>BTM PV</v>
      </c>
      <c r="D222" s="4"/>
      <c r="E222" s="4"/>
      <c r="F222" s="4"/>
      <c r="G222" s="4"/>
      <c r="H222" s="4"/>
      <c r="I222" s="4"/>
      <c r="J222" s="4"/>
      <c r="K222" s="4"/>
      <c r="L222" s="4"/>
      <c r="M222" s="4"/>
      <c r="N222" s="4"/>
      <c r="O222" s="4"/>
      <c r="P222" s="4"/>
      <c r="Q222" s="4"/>
      <c r="R222" s="4"/>
      <c r="S222" s="4"/>
      <c r="T222" s="4"/>
      <c r="U222" s="4"/>
      <c r="V222" s="4"/>
      <c r="W222" s="4"/>
      <c r="X222" s="4"/>
      <c r="Y222" s="4"/>
      <c r="Z222" s="81">
        <f t="shared" ref="Z222:AS222" si="102">Z$319*(Z$102-$Y$102)</f>
        <v>-0.69266057188377017</v>
      </c>
      <c r="AA222" s="81">
        <f t="shared" si="102"/>
        <v>-1.3853211437675403</v>
      </c>
      <c r="AB222" s="81">
        <f t="shared" si="102"/>
        <v>-2.0779817156513105</v>
      </c>
      <c r="AC222" s="81">
        <f t="shared" si="102"/>
        <v>-2.7706422875350807</v>
      </c>
      <c r="AD222" s="81">
        <f t="shared" si="102"/>
        <v>-3.4633028594188509</v>
      </c>
      <c r="AE222" s="81">
        <f t="shared" si="102"/>
        <v>-4.155963431302621</v>
      </c>
      <c r="AF222" s="81">
        <f t="shared" si="102"/>
        <v>-4.8486240031863916</v>
      </c>
      <c r="AG222" s="81">
        <f t="shared" si="102"/>
        <v>-5.5412845750701614</v>
      </c>
      <c r="AH222" s="81">
        <f t="shared" si="102"/>
        <v>-6.233945146953932</v>
      </c>
      <c r="AI222" s="81">
        <f t="shared" si="102"/>
        <v>-6.9266057188377017</v>
      </c>
      <c r="AJ222" s="81">
        <f t="shared" si="102"/>
        <v>-7.6192662907214723</v>
      </c>
      <c r="AK222" s="81">
        <f t="shared" si="102"/>
        <v>-8.3119268626052421</v>
      </c>
      <c r="AL222" s="81">
        <f t="shared" si="102"/>
        <v>-9.0045874344890127</v>
      </c>
      <c r="AM222" s="81">
        <f t="shared" si="102"/>
        <v>-9.6972480063727833</v>
      </c>
      <c r="AN222" s="81">
        <f t="shared" si="102"/>
        <v>-10.389908578256552</v>
      </c>
      <c r="AO222" s="81">
        <f t="shared" si="102"/>
        <v>-11.082569150140323</v>
      </c>
      <c r="AP222" s="81">
        <f t="shared" si="102"/>
        <v>-11.775229722024093</v>
      </c>
      <c r="AQ222" s="81">
        <f t="shared" si="102"/>
        <v>-12.46789029390786</v>
      </c>
      <c r="AR222" s="81">
        <f t="shared" si="102"/>
        <v>-13.160550865791631</v>
      </c>
      <c r="AS222" s="81">
        <f t="shared" si="102"/>
        <v>-13.8532114376754</v>
      </c>
      <c r="AT222" s="4"/>
      <c r="AU222" s="4"/>
      <c r="AV222" s="4"/>
      <c r="AW222" s="4"/>
      <c r="AX222" s="4"/>
      <c r="AY222" s="4"/>
      <c r="AZ222" s="4"/>
      <c r="BA222" s="4"/>
      <c r="BB222" s="4"/>
      <c r="BC222" s="4"/>
      <c r="BD222" s="4"/>
      <c r="BE222" s="4"/>
      <c r="BF222" s="4"/>
      <c r="BG222" s="4"/>
      <c r="BH222" s="4"/>
      <c r="BI222" s="4"/>
      <c r="BJ222" s="4"/>
    </row>
    <row r="223" spans="1:62" x14ac:dyDescent="0.3">
      <c r="A223" s="4"/>
      <c r="B223" s="4"/>
      <c r="C223" s="20" t="s">
        <v>114</v>
      </c>
      <c r="D223" s="4"/>
      <c r="E223" s="4"/>
      <c r="F223" s="4"/>
      <c r="G223" s="4"/>
      <c r="H223" s="4"/>
      <c r="I223" s="4"/>
      <c r="J223" s="4"/>
      <c r="K223" s="4"/>
      <c r="L223" s="4"/>
      <c r="M223" s="4"/>
      <c r="N223" s="4"/>
      <c r="O223" s="4"/>
      <c r="P223" s="4"/>
      <c r="Q223" s="4"/>
      <c r="R223" s="4"/>
      <c r="S223" s="4"/>
      <c r="T223" s="4"/>
      <c r="U223" s="4"/>
      <c r="V223" s="4"/>
      <c r="W223" s="4"/>
      <c r="X223" s="4"/>
      <c r="Y223" s="4"/>
      <c r="Z223" s="81">
        <f t="shared" ref="Z223:AS223" si="103">Z$321*(Z$189-$Y$189)</f>
        <v>0</v>
      </c>
      <c r="AA223" s="81">
        <f t="shared" si="103"/>
        <v>0</v>
      </c>
      <c r="AB223" s="81">
        <f t="shared" si="103"/>
        <v>0</v>
      </c>
      <c r="AC223" s="81">
        <f t="shared" si="103"/>
        <v>0</v>
      </c>
      <c r="AD223" s="81">
        <f t="shared" si="103"/>
        <v>0</v>
      </c>
      <c r="AE223" s="81">
        <f t="shared" si="103"/>
        <v>0</v>
      </c>
      <c r="AF223" s="81">
        <f t="shared" si="103"/>
        <v>0</v>
      </c>
      <c r="AG223" s="81">
        <f t="shared" si="103"/>
        <v>0</v>
      </c>
      <c r="AH223" s="81">
        <f t="shared" si="103"/>
        <v>0</v>
      </c>
      <c r="AI223" s="81">
        <f t="shared" si="103"/>
        <v>0</v>
      </c>
      <c r="AJ223" s="81">
        <f t="shared" si="103"/>
        <v>0</v>
      </c>
      <c r="AK223" s="81">
        <f t="shared" si="103"/>
        <v>0</v>
      </c>
      <c r="AL223" s="81">
        <f t="shared" si="103"/>
        <v>0</v>
      </c>
      <c r="AM223" s="81">
        <f t="shared" si="103"/>
        <v>0</v>
      </c>
      <c r="AN223" s="81">
        <f t="shared" si="103"/>
        <v>0</v>
      </c>
      <c r="AO223" s="81">
        <f t="shared" si="103"/>
        <v>0</v>
      </c>
      <c r="AP223" s="81">
        <f t="shared" si="103"/>
        <v>0</v>
      </c>
      <c r="AQ223" s="81">
        <f t="shared" si="103"/>
        <v>0</v>
      </c>
      <c r="AR223" s="81">
        <f t="shared" si="103"/>
        <v>0</v>
      </c>
      <c r="AS223" s="81">
        <f t="shared" si="103"/>
        <v>0</v>
      </c>
      <c r="AT223" s="4"/>
      <c r="AU223" s="4"/>
      <c r="AV223" s="4"/>
      <c r="AW223" s="4"/>
      <c r="AX223" s="4"/>
      <c r="AY223" s="4"/>
      <c r="AZ223" s="4"/>
      <c r="BA223" s="4"/>
      <c r="BB223" s="4"/>
      <c r="BC223" s="4"/>
      <c r="BD223" s="4"/>
      <c r="BE223" s="4"/>
      <c r="BF223" s="4"/>
      <c r="BG223" s="4"/>
      <c r="BH223" s="4"/>
      <c r="BI223" s="4"/>
      <c r="BJ223" s="4"/>
    </row>
    <row r="224" spans="1:62" x14ac:dyDescent="0.3">
      <c r="A224" s="4"/>
      <c r="B224" s="4"/>
      <c r="C224" s="20" t="s">
        <v>115</v>
      </c>
      <c r="D224" s="4"/>
      <c r="E224" s="4"/>
      <c r="F224" s="4"/>
      <c r="G224" s="4"/>
      <c r="H224" s="4"/>
      <c r="I224" s="4"/>
      <c r="J224" s="4"/>
      <c r="K224" s="4"/>
      <c r="L224" s="4"/>
      <c r="M224" s="4"/>
      <c r="N224" s="4"/>
      <c r="O224" s="4"/>
      <c r="P224" s="4"/>
      <c r="Q224" s="4"/>
      <c r="R224" s="4"/>
      <c r="S224" s="4"/>
      <c r="T224" s="4"/>
      <c r="U224" s="4"/>
      <c r="V224" s="4"/>
      <c r="W224" s="4"/>
      <c r="X224" s="4"/>
      <c r="Y224" s="4"/>
      <c r="Z224" s="47">
        <v>0</v>
      </c>
      <c r="AA224" s="47">
        <v>0</v>
      </c>
      <c r="AB224" s="47">
        <v>0</v>
      </c>
      <c r="AC224" s="47">
        <v>0</v>
      </c>
      <c r="AD224" s="47">
        <v>0</v>
      </c>
      <c r="AE224" s="47">
        <v>0</v>
      </c>
      <c r="AF224" s="47">
        <v>0</v>
      </c>
      <c r="AG224" s="47">
        <v>0</v>
      </c>
      <c r="AH224" s="47">
        <v>0</v>
      </c>
      <c r="AI224" s="47">
        <v>0</v>
      </c>
      <c r="AJ224" s="47">
        <v>0</v>
      </c>
      <c r="AK224" s="47">
        <v>0</v>
      </c>
      <c r="AL224" s="47">
        <v>0</v>
      </c>
      <c r="AM224" s="47">
        <v>0</v>
      </c>
      <c r="AN224" s="47">
        <v>0</v>
      </c>
      <c r="AO224" s="47">
        <v>0</v>
      </c>
      <c r="AP224" s="47">
        <v>0</v>
      </c>
      <c r="AQ224" s="47">
        <v>0</v>
      </c>
      <c r="AR224" s="47">
        <v>0</v>
      </c>
      <c r="AS224" s="47">
        <v>0</v>
      </c>
      <c r="AT224" s="4"/>
      <c r="AU224" s="4"/>
      <c r="AV224" s="4"/>
      <c r="AW224" s="4"/>
      <c r="AX224" s="4"/>
      <c r="AY224" s="4"/>
      <c r="AZ224" s="4"/>
      <c r="BA224" s="4"/>
      <c r="BB224" s="4"/>
      <c r="BC224" s="4"/>
      <c r="BD224" s="4"/>
      <c r="BE224" s="4"/>
      <c r="BF224" s="4"/>
      <c r="BG224" s="4"/>
      <c r="BH224" s="4"/>
      <c r="BI224" s="4"/>
      <c r="BJ224" s="4"/>
    </row>
    <row r="225" spans="1:62" x14ac:dyDescent="0.3">
      <c r="A225" s="4"/>
      <c r="B225" s="4"/>
      <c r="C225" s="35" t="s">
        <v>116</v>
      </c>
      <c r="D225" s="4"/>
      <c r="E225" s="4"/>
      <c r="F225" s="4"/>
      <c r="G225" s="4"/>
      <c r="H225" s="4"/>
      <c r="I225" s="4"/>
      <c r="J225" s="4"/>
      <c r="K225" s="4"/>
      <c r="L225" s="4"/>
      <c r="M225" s="4"/>
      <c r="N225" s="4"/>
      <c r="O225" s="4"/>
      <c r="P225" s="4"/>
      <c r="Q225" s="4"/>
      <c r="R225" s="4"/>
      <c r="S225" s="4"/>
      <c r="T225" s="4"/>
      <c r="U225" s="4"/>
      <c r="V225" s="4"/>
      <c r="W225" s="4"/>
      <c r="X225" s="4"/>
      <c r="Y225" s="4"/>
      <c r="Z225" s="30">
        <f>SUM(Z216:Z224)</f>
        <v>83.960225413851489</v>
      </c>
      <c r="AA225" s="30">
        <f t="shared" ref="AA225:AS225" si="104">SUM(AA216:AA224)</f>
        <v>167.92045082770298</v>
      </c>
      <c r="AB225" s="30">
        <f t="shared" si="104"/>
        <v>251.8806762415546</v>
      </c>
      <c r="AC225" s="30">
        <f t="shared" si="104"/>
        <v>335.84090165540619</v>
      </c>
      <c r="AD225" s="30">
        <f t="shared" si="104"/>
        <v>419.80112706925786</v>
      </c>
      <c r="AE225" s="30">
        <f t="shared" si="104"/>
        <v>503.76135248310919</v>
      </c>
      <c r="AF225" s="30">
        <f t="shared" si="104"/>
        <v>587.72157789695621</v>
      </c>
      <c r="AG225" s="30">
        <f>SUM(AG216:AG224)</f>
        <v>671.68180331080373</v>
      </c>
      <c r="AH225" s="30">
        <f t="shared" si="104"/>
        <v>755.64202872465046</v>
      </c>
      <c r="AI225" s="30">
        <f t="shared" si="104"/>
        <v>839.60225413849753</v>
      </c>
      <c r="AJ225" s="30">
        <f t="shared" si="104"/>
        <v>923.56247955234448</v>
      </c>
      <c r="AK225" s="30">
        <f t="shared" si="104"/>
        <v>1007.5227049661911</v>
      </c>
      <c r="AL225" s="30">
        <f t="shared" si="104"/>
        <v>1091.4829303800386</v>
      </c>
      <c r="AM225" s="30">
        <f t="shared" si="104"/>
        <v>1175.4431557938851</v>
      </c>
      <c r="AN225" s="30">
        <f t="shared" si="104"/>
        <v>1259.4033812077598</v>
      </c>
      <c r="AO225" s="30">
        <f t="shared" si="104"/>
        <v>1333.9501489889033</v>
      </c>
      <c r="AP225" s="30">
        <f t="shared" si="104"/>
        <v>1407.9089608175627</v>
      </c>
      <c r="AQ225" s="30">
        <f t="shared" si="104"/>
        <v>1481.2947380695612</v>
      </c>
      <c r="AR225" s="30">
        <f t="shared" si="104"/>
        <v>1553.4666173136143</v>
      </c>
      <c r="AS225" s="30">
        <f t="shared" si="104"/>
        <v>1623.2572656248162</v>
      </c>
      <c r="AT225" s="4"/>
      <c r="AU225" s="4"/>
      <c r="AV225" s="4"/>
      <c r="AW225" s="4"/>
      <c r="AX225" s="4"/>
      <c r="AY225" s="4"/>
      <c r="AZ225" s="4"/>
      <c r="BA225" s="4"/>
      <c r="BB225" s="4"/>
      <c r="BC225" s="4"/>
      <c r="BD225" s="4"/>
      <c r="BE225" s="4"/>
      <c r="BF225" s="4"/>
      <c r="BG225" s="4"/>
      <c r="BH225" s="4"/>
      <c r="BI225" s="4"/>
      <c r="BJ225" s="4"/>
    </row>
    <row r="226" spans="1:62" x14ac:dyDescent="0.3">
      <c r="A226" s="4"/>
      <c r="B226" s="4"/>
      <c r="C226" s="102" t="s">
        <v>117</v>
      </c>
      <c r="D226" s="4"/>
      <c r="E226" s="4"/>
      <c r="F226" s="4"/>
      <c r="G226" s="4"/>
      <c r="H226" s="4"/>
      <c r="I226" s="4"/>
      <c r="J226" s="4"/>
      <c r="K226" s="4"/>
      <c r="L226" s="4"/>
      <c r="M226" s="30">
        <f t="shared" ref="M226:AS226" si="105">IF(M215&lt;=2030,M$213,$Y$213+M$225)</f>
        <v>0</v>
      </c>
      <c r="N226" s="30">
        <f t="shared" si="105"/>
        <v>46227.898999999998</v>
      </c>
      <c r="O226" s="30">
        <f t="shared" si="105"/>
        <v>45766.493000000002</v>
      </c>
      <c r="P226" s="30">
        <f t="shared" si="105"/>
        <v>45305.911</v>
      </c>
      <c r="Q226" s="30">
        <f t="shared" si="105"/>
        <v>45404.199000000001</v>
      </c>
      <c r="R226" s="30">
        <f t="shared" si="105"/>
        <v>45573.007999999994</v>
      </c>
      <c r="S226" s="30">
        <f t="shared" si="105"/>
        <v>45732.199000000001</v>
      </c>
      <c r="T226" s="30">
        <f t="shared" si="105"/>
        <v>45950.681999999993</v>
      </c>
      <c r="U226" s="30">
        <f t="shared" si="105"/>
        <v>46136.644</v>
      </c>
      <c r="V226" s="30">
        <f t="shared" si="105"/>
        <v>46354.531999999999</v>
      </c>
      <c r="W226" s="30">
        <f t="shared" si="105"/>
        <v>46621.478999999999</v>
      </c>
      <c r="X226" s="30">
        <f t="shared" si="105"/>
        <v>46833.063000000002</v>
      </c>
      <c r="Y226" s="30">
        <f t="shared" si="105"/>
        <v>47148.488000000005</v>
      </c>
      <c r="Z226" s="30">
        <f t="shared" si="105"/>
        <v>47232.448225413857</v>
      </c>
      <c r="AA226" s="30">
        <f t="shared" si="105"/>
        <v>47316.408450827708</v>
      </c>
      <c r="AB226" s="30">
        <f t="shared" si="105"/>
        <v>47400.36867624156</v>
      </c>
      <c r="AC226" s="30">
        <f t="shared" si="105"/>
        <v>47484.328901655412</v>
      </c>
      <c r="AD226" s="30">
        <f t="shared" si="105"/>
        <v>47568.289127069263</v>
      </c>
      <c r="AE226" s="30">
        <f t="shared" si="105"/>
        <v>47652.249352483115</v>
      </c>
      <c r="AF226" s="30">
        <f t="shared" si="105"/>
        <v>47736.20957789696</v>
      </c>
      <c r="AG226" s="30">
        <f t="shared" si="105"/>
        <v>47820.169803310811</v>
      </c>
      <c r="AH226" s="30">
        <f t="shared" si="105"/>
        <v>47904.130028724656</v>
      </c>
      <c r="AI226" s="30">
        <f t="shared" si="105"/>
        <v>47988.0902541385</v>
      </c>
      <c r="AJ226" s="30">
        <f t="shared" si="105"/>
        <v>48072.050479552352</v>
      </c>
      <c r="AK226" s="30">
        <f t="shared" si="105"/>
        <v>48156.010704966196</v>
      </c>
      <c r="AL226" s="30">
        <f t="shared" si="105"/>
        <v>48239.970930380041</v>
      </c>
      <c r="AM226" s="30">
        <f t="shared" si="105"/>
        <v>48323.931155793893</v>
      </c>
      <c r="AN226" s="30">
        <f t="shared" si="105"/>
        <v>48407.891381207766</v>
      </c>
      <c r="AO226" s="30">
        <f t="shared" si="105"/>
        <v>48482.438148988906</v>
      </c>
      <c r="AP226" s="30">
        <f t="shared" si="105"/>
        <v>48556.396960817568</v>
      </c>
      <c r="AQ226" s="30">
        <f t="shared" si="105"/>
        <v>48629.782738069567</v>
      </c>
      <c r="AR226" s="30">
        <f t="shared" si="105"/>
        <v>48701.954617313619</v>
      </c>
      <c r="AS226" s="30">
        <f t="shared" si="105"/>
        <v>48771.745265624821</v>
      </c>
      <c r="AT226" s="4"/>
      <c r="AU226" s="4"/>
      <c r="AV226" s="4"/>
      <c r="AW226" s="4"/>
      <c r="AX226" s="4"/>
      <c r="AY226" s="4"/>
      <c r="AZ226" s="4"/>
      <c r="BA226" s="4"/>
      <c r="BB226" s="4"/>
      <c r="BC226" s="4"/>
      <c r="BD226" s="4"/>
      <c r="BE226" s="4"/>
      <c r="BF226" s="4"/>
      <c r="BG226" s="4"/>
      <c r="BH226" s="4"/>
      <c r="BI226" s="4"/>
      <c r="BJ226" s="4"/>
    </row>
    <row r="227" spans="1:62" x14ac:dyDescent="0.3">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c r="BC227" s="4"/>
      <c r="BD227" s="4"/>
      <c r="BE227" s="4"/>
      <c r="BF227" s="4"/>
      <c r="BG227" s="4"/>
      <c r="BH227" s="4"/>
      <c r="BI227" s="4"/>
      <c r="BJ227" s="4"/>
    </row>
    <row r="228" spans="1:62" x14ac:dyDescent="0.3">
      <c r="A228" s="4"/>
      <c r="B228" s="4"/>
      <c r="C228" s="16" t="s">
        <v>118</v>
      </c>
      <c r="D228" s="17"/>
      <c r="E228" s="17"/>
      <c r="F228" s="17"/>
      <c r="G228" s="17"/>
      <c r="H228" s="17"/>
      <c r="I228" s="18"/>
      <c r="J228" s="18"/>
      <c r="K228" s="18"/>
      <c r="L228" s="18"/>
      <c r="M228" s="17">
        <f>$M$9</f>
        <v>2018</v>
      </c>
      <c r="N228" s="17">
        <f t="shared" ref="N228:AS228" si="106">M228+1</f>
        <v>2019</v>
      </c>
      <c r="O228" s="17">
        <f t="shared" si="106"/>
        <v>2020</v>
      </c>
      <c r="P228" s="17">
        <f t="shared" si="106"/>
        <v>2021</v>
      </c>
      <c r="Q228" s="17">
        <f t="shared" si="106"/>
        <v>2022</v>
      </c>
      <c r="R228" s="17">
        <f t="shared" si="106"/>
        <v>2023</v>
      </c>
      <c r="S228" s="17">
        <f t="shared" si="106"/>
        <v>2024</v>
      </c>
      <c r="T228" s="17">
        <f t="shared" si="106"/>
        <v>2025</v>
      </c>
      <c r="U228" s="17">
        <f t="shared" si="106"/>
        <v>2026</v>
      </c>
      <c r="V228" s="17">
        <f t="shared" si="106"/>
        <v>2027</v>
      </c>
      <c r="W228" s="17">
        <f t="shared" si="106"/>
        <v>2028</v>
      </c>
      <c r="X228" s="17">
        <f t="shared" si="106"/>
        <v>2029</v>
      </c>
      <c r="Y228" s="17">
        <f t="shared" si="106"/>
        <v>2030</v>
      </c>
      <c r="Z228" s="17">
        <f t="shared" si="106"/>
        <v>2031</v>
      </c>
      <c r="AA228" s="17">
        <f t="shared" si="106"/>
        <v>2032</v>
      </c>
      <c r="AB228" s="17">
        <f t="shared" si="106"/>
        <v>2033</v>
      </c>
      <c r="AC228" s="17">
        <f t="shared" si="106"/>
        <v>2034</v>
      </c>
      <c r="AD228" s="17">
        <f t="shared" si="106"/>
        <v>2035</v>
      </c>
      <c r="AE228" s="17">
        <f t="shared" si="106"/>
        <v>2036</v>
      </c>
      <c r="AF228" s="17">
        <f t="shared" si="106"/>
        <v>2037</v>
      </c>
      <c r="AG228" s="17">
        <f t="shared" si="106"/>
        <v>2038</v>
      </c>
      <c r="AH228" s="17">
        <f t="shared" si="106"/>
        <v>2039</v>
      </c>
      <c r="AI228" s="17">
        <f t="shared" si="106"/>
        <v>2040</v>
      </c>
      <c r="AJ228" s="17">
        <f t="shared" si="106"/>
        <v>2041</v>
      </c>
      <c r="AK228" s="17">
        <f t="shared" si="106"/>
        <v>2042</v>
      </c>
      <c r="AL228" s="17">
        <f t="shared" si="106"/>
        <v>2043</v>
      </c>
      <c r="AM228" s="17">
        <f t="shared" si="106"/>
        <v>2044</v>
      </c>
      <c r="AN228" s="17">
        <f t="shared" si="106"/>
        <v>2045</v>
      </c>
      <c r="AO228" s="17">
        <f t="shared" si="106"/>
        <v>2046</v>
      </c>
      <c r="AP228" s="17">
        <f t="shared" si="106"/>
        <v>2047</v>
      </c>
      <c r="AQ228" s="17">
        <f t="shared" si="106"/>
        <v>2048</v>
      </c>
      <c r="AR228" s="17">
        <f t="shared" si="106"/>
        <v>2049</v>
      </c>
      <c r="AS228" s="17">
        <f t="shared" si="106"/>
        <v>2050</v>
      </c>
      <c r="AT228" s="4"/>
      <c r="AU228" s="4"/>
      <c r="AV228" s="4"/>
      <c r="AW228" s="4"/>
      <c r="AX228" s="4"/>
      <c r="AY228" s="4"/>
      <c r="AZ228" s="4"/>
      <c r="BA228" s="4"/>
      <c r="BB228" s="4"/>
      <c r="BC228" s="4"/>
      <c r="BD228" s="4"/>
      <c r="BE228" s="4"/>
      <c r="BF228" s="4"/>
      <c r="BG228" s="4"/>
      <c r="BH228" s="4"/>
      <c r="BI228" s="4"/>
      <c r="BJ228" s="4"/>
    </row>
    <row r="229" spans="1:62" s="103" customFormat="1" x14ac:dyDescent="0.3">
      <c r="A229" s="3"/>
      <c r="B229" s="3"/>
      <c r="C229" s="65" t="s">
        <v>119</v>
      </c>
      <c r="D229" s="4"/>
      <c r="E229" s="4"/>
      <c r="F229" s="4"/>
      <c r="G229" s="4"/>
      <c r="H229" s="4"/>
      <c r="I229" s="4"/>
      <c r="J229" s="4"/>
      <c r="K229" s="4"/>
      <c r="L229" s="4"/>
      <c r="M229" s="4"/>
      <c r="N229" s="4"/>
      <c r="O229" s="4"/>
      <c r="P229" s="4"/>
      <c r="Q229" s="4"/>
      <c r="R229" s="4"/>
      <c r="S229" s="4"/>
      <c r="T229" s="4"/>
      <c r="U229" s="4"/>
      <c r="V229" s="4"/>
      <c r="W229" s="4"/>
      <c r="X229" s="4"/>
      <c r="Y229" s="4"/>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3"/>
      <c r="AU229" s="3"/>
      <c r="AV229" s="3"/>
      <c r="AW229" s="3"/>
      <c r="AX229" s="3"/>
      <c r="AY229" s="3"/>
      <c r="AZ229" s="3"/>
      <c r="BA229" s="3"/>
      <c r="BB229" s="3"/>
      <c r="BC229" s="3"/>
      <c r="BD229" s="3"/>
      <c r="BE229" s="3"/>
      <c r="BF229" s="3"/>
      <c r="BG229" s="3"/>
      <c r="BH229" s="3"/>
      <c r="BI229" s="3"/>
      <c r="BJ229" s="3"/>
    </row>
    <row r="230" spans="1:62" s="25" customFormat="1" x14ac:dyDescent="0.3">
      <c r="A230" s="19"/>
      <c r="B230" s="19"/>
      <c r="C230" s="20" t="s">
        <v>9</v>
      </c>
      <c r="D230" s="19"/>
      <c r="E230" s="19"/>
      <c r="F230" s="19"/>
      <c r="G230" s="19"/>
      <c r="H230" s="19"/>
      <c r="I230" s="19"/>
      <c r="J230" s="19"/>
      <c r="K230" s="19"/>
      <c r="L230" s="19"/>
      <c r="M230" s="22">
        <v>0</v>
      </c>
      <c r="N230" s="22">
        <v>0</v>
      </c>
      <c r="O230" s="22">
        <v>0</v>
      </c>
      <c r="P230" s="22">
        <v>0</v>
      </c>
      <c r="Q230" s="22">
        <v>0</v>
      </c>
      <c r="R230" s="22">
        <v>0</v>
      </c>
      <c r="S230" s="22">
        <v>0</v>
      </c>
      <c r="T230" s="22">
        <v>0</v>
      </c>
      <c r="U230" s="22">
        <v>0</v>
      </c>
      <c r="V230" s="22">
        <v>0</v>
      </c>
      <c r="W230" s="22">
        <v>0</v>
      </c>
      <c r="X230" s="22">
        <v>0</v>
      </c>
      <c r="Y230" s="22">
        <v>0</v>
      </c>
      <c r="Z230" s="22">
        <v>0</v>
      </c>
      <c r="AA230" s="22">
        <v>0</v>
      </c>
      <c r="AB230" s="22">
        <v>0</v>
      </c>
      <c r="AC230" s="22">
        <v>0</v>
      </c>
      <c r="AD230" s="22">
        <v>0</v>
      </c>
      <c r="AE230" s="22">
        <v>0</v>
      </c>
      <c r="AF230" s="22">
        <v>0</v>
      </c>
      <c r="AG230" s="22">
        <v>0</v>
      </c>
      <c r="AH230" s="22">
        <v>0</v>
      </c>
      <c r="AI230" s="22">
        <v>0</v>
      </c>
      <c r="AJ230" s="22">
        <v>0</v>
      </c>
      <c r="AK230" s="22">
        <v>0</v>
      </c>
      <c r="AL230" s="22">
        <v>0</v>
      </c>
      <c r="AM230" s="22">
        <v>0</v>
      </c>
      <c r="AN230" s="22">
        <v>0</v>
      </c>
      <c r="AO230" s="22">
        <v>0</v>
      </c>
      <c r="AP230" s="22">
        <v>0</v>
      </c>
      <c r="AQ230" s="22">
        <v>0</v>
      </c>
      <c r="AR230" s="22">
        <v>0</v>
      </c>
      <c r="AS230" s="22">
        <v>0</v>
      </c>
      <c r="AT230" s="19"/>
      <c r="AU230" s="19"/>
      <c r="AV230" s="19"/>
      <c r="AW230" s="19"/>
      <c r="AX230" s="19"/>
      <c r="AY230" s="19"/>
      <c r="AZ230" s="19"/>
      <c r="BA230" s="19"/>
      <c r="BB230" s="19"/>
      <c r="BC230" s="19"/>
      <c r="BD230" s="19"/>
      <c r="BE230" s="19"/>
      <c r="BF230" s="19"/>
      <c r="BG230" s="19"/>
      <c r="BH230" s="19"/>
      <c r="BI230" s="19"/>
      <c r="BJ230" s="19"/>
    </row>
    <row r="231" spans="1:62" s="25" customFormat="1" x14ac:dyDescent="0.3">
      <c r="A231" s="19"/>
      <c r="B231" s="19"/>
      <c r="C231" s="20" t="s">
        <v>11</v>
      </c>
      <c r="D231" s="19"/>
      <c r="E231" s="19"/>
      <c r="F231" s="19"/>
      <c r="G231" s="19"/>
      <c r="H231" s="19"/>
      <c r="I231" s="19"/>
      <c r="J231" s="4"/>
      <c r="K231" s="19"/>
      <c r="L231" s="19"/>
      <c r="M231" s="78">
        <f t="shared" ref="M231:AS231" si="107">M$307*(M11-M$10)</f>
        <v>0</v>
      </c>
      <c r="N231" s="78">
        <f t="shared" si="107"/>
        <v>0</v>
      </c>
      <c r="O231" s="78">
        <f t="shared" si="107"/>
        <v>0</v>
      </c>
      <c r="P231" s="78">
        <f t="shared" si="107"/>
        <v>0</v>
      </c>
      <c r="Q231" s="78">
        <f t="shared" si="107"/>
        <v>0</v>
      </c>
      <c r="R231" s="78">
        <f t="shared" si="107"/>
        <v>0</v>
      </c>
      <c r="S231" s="78">
        <f t="shared" si="107"/>
        <v>0</v>
      </c>
      <c r="T231" s="78">
        <f t="shared" si="107"/>
        <v>0</v>
      </c>
      <c r="U231" s="78">
        <f t="shared" si="107"/>
        <v>0</v>
      </c>
      <c r="V231" s="78">
        <f t="shared" si="107"/>
        <v>0</v>
      </c>
      <c r="W231" s="78">
        <f t="shared" si="107"/>
        <v>0</v>
      </c>
      <c r="X231" s="78">
        <f t="shared" si="107"/>
        <v>0</v>
      </c>
      <c r="Y231" s="78">
        <f t="shared" si="107"/>
        <v>0</v>
      </c>
      <c r="Z231" s="78">
        <f t="shared" si="107"/>
        <v>-131.01045174308345</v>
      </c>
      <c r="AA231" s="78">
        <f t="shared" si="107"/>
        <v>-215.51855058933691</v>
      </c>
      <c r="AB231" s="78">
        <f t="shared" si="107"/>
        <v>-261.74303114617061</v>
      </c>
      <c r="AC231" s="78">
        <f t="shared" si="107"/>
        <v>-281.93309805638154</v>
      </c>
      <c r="AD231" s="78">
        <f t="shared" si="107"/>
        <v>-277.9533001752128</v>
      </c>
      <c r="AE231" s="78">
        <f t="shared" si="107"/>
        <v>-267.04187647131317</v>
      </c>
      <c r="AF231" s="78">
        <f t="shared" si="107"/>
        <v>-238.37917199333782</v>
      </c>
      <c r="AG231" s="78">
        <f t="shared" si="107"/>
        <v>-194.37102087197411</v>
      </c>
      <c r="AH231" s="78">
        <f t="shared" si="107"/>
        <v>-139.13941804396381</v>
      </c>
      <c r="AI231" s="78">
        <f t="shared" si="107"/>
        <v>-75.025725863449097</v>
      </c>
      <c r="AJ231" s="78">
        <f t="shared" si="107"/>
        <v>-71.826958156527155</v>
      </c>
      <c r="AK231" s="78">
        <f t="shared" si="107"/>
        <v>-61.799440750231007</v>
      </c>
      <c r="AL231" s="78">
        <f t="shared" si="107"/>
        <v>-45.927902852451147</v>
      </c>
      <c r="AM231" s="78">
        <f t="shared" si="107"/>
        <v>-25.037699123180314</v>
      </c>
      <c r="AN231" s="78">
        <f t="shared" si="107"/>
        <v>0</v>
      </c>
      <c r="AO231" s="78">
        <f t="shared" si="107"/>
        <v>0</v>
      </c>
      <c r="AP231" s="78">
        <f t="shared" si="107"/>
        <v>0</v>
      </c>
      <c r="AQ231" s="78">
        <f t="shared" si="107"/>
        <v>0</v>
      </c>
      <c r="AR231" s="78">
        <f t="shared" si="107"/>
        <v>0</v>
      </c>
      <c r="AS231" s="78">
        <f t="shared" si="107"/>
        <v>0</v>
      </c>
      <c r="AT231" s="19"/>
      <c r="AU231" s="19"/>
      <c r="AV231" s="19"/>
      <c r="AW231" s="19"/>
      <c r="AX231" s="19"/>
      <c r="AY231" s="19"/>
      <c r="AZ231" s="19"/>
      <c r="BA231" s="19"/>
      <c r="BB231" s="19"/>
      <c r="BC231" s="19"/>
      <c r="BD231" s="19"/>
      <c r="BE231" s="19"/>
      <c r="BF231" s="19"/>
      <c r="BG231" s="19"/>
      <c r="BH231" s="19"/>
      <c r="BI231" s="19"/>
      <c r="BJ231" s="19"/>
    </row>
    <row r="232" spans="1:62" x14ac:dyDescent="0.3">
      <c r="A232" s="4"/>
      <c r="B232" s="4"/>
      <c r="C232" s="3" t="s">
        <v>12</v>
      </c>
      <c r="D232" s="4"/>
      <c r="E232" s="4"/>
      <c r="F232" s="4"/>
      <c r="G232" s="4"/>
      <c r="H232" s="4"/>
      <c r="I232" s="4"/>
      <c r="J232" s="4"/>
      <c r="K232" s="4"/>
      <c r="L232" s="4"/>
      <c r="M232" s="106">
        <v>0</v>
      </c>
      <c r="N232" s="106">
        <v>0</v>
      </c>
      <c r="O232" s="106">
        <v>0</v>
      </c>
      <c r="P232" s="106">
        <v>0</v>
      </c>
      <c r="Q232" s="106">
        <v>0</v>
      </c>
      <c r="R232" s="106">
        <v>0</v>
      </c>
      <c r="S232" s="106">
        <v>0</v>
      </c>
      <c r="T232" s="106">
        <v>0</v>
      </c>
      <c r="U232" s="106">
        <v>0</v>
      </c>
      <c r="V232" s="106">
        <v>0</v>
      </c>
      <c r="W232" s="106">
        <v>0</v>
      </c>
      <c r="X232" s="106">
        <v>0</v>
      </c>
      <c r="Y232" s="106">
        <v>0</v>
      </c>
      <c r="Z232" s="106">
        <v>0</v>
      </c>
      <c r="AA232" s="106">
        <v>0</v>
      </c>
      <c r="AB232" s="106">
        <v>0</v>
      </c>
      <c r="AC232" s="106">
        <v>0</v>
      </c>
      <c r="AD232" s="106">
        <v>0</v>
      </c>
      <c r="AE232" s="106">
        <v>0</v>
      </c>
      <c r="AF232" s="106">
        <v>0</v>
      </c>
      <c r="AG232" s="106">
        <v>0</v>
      </c>
      <c r="AH232" s="106">
        <v>0</v>
      </c>
      <c r="AI232" s="106">
        <v>0</v>
      </c>
      <c r="AJ232" s="106">
        <v>0</v>
      </c>
      <c r="AK232" s="106">
        <v>0</v>
      </c>
      <c r="AL232" s="106">
        <v>0</v>
      </c>
      <c r="AM232" s="106">
        <v>0</v>
      </c>
      <c r="AN232" s="106">
        <v>0</v>
      </c>
      <c r="AO232" s="106">
        <v>0</v>
      </c>
      <c r="AP232" s="106">
        <v>0</v>
      </c>
      <c r="AQ232" s="106">
        <v>0</v>
      </c>
      <c r="AR232" s="106">
        <v>0</v>
      </c>
      <c r="AS232" s="106">
        <v>0</v>
      </c>
      <c r="AT232" s="4"/>
      <c r="AU232" s="4"/>
      <c r="AV232" s="4"/>
      <c r="AW232" s="4"/>
      <c r="AX232" s="4"/>
      <c r="AY232" s="4"/>
      <c r="AZ232" s="4"/>
      <c r="BA232" s="4"/>
      <c r="BB232" s="4"/>
      <c r="BC232" s="4"/>
      <c r="BD232" s="4"/>
      <c r="BE232" s="4"/>
      <c r="BF232" s="4"/>
      <c r="BG232" s="4"/>
      <c r="BH232" s="4"/>
      <c r="BI232" s="4"/>
      <c r="BJ232" s="4"/>
    </row>
    <row r="233" spans="1:62" x14ac:dyDescent="0.3">
      <c r="A233" s="4"/>
      <c r="B233" s="4"/>
      <c r="C233" s="3"/>
      <c r="D233" s="4"/>
      <c r="E233" s="4"/>
      <c r="F233" s="4"/>
      <c r="G233" s="4"/>
      <c r="H233" s="4"/>
      <c r="I233" s="4"/>
      <c r="J233" s="4"/>
      <c r="K233" s="4"/>
      <c r="L233" s="4"/>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c r="AQ233" s="100"/>
      <c r="AR233" s="100"/>
      <c r="AS233" s="100"/>
      <c r="AT233" s="4"/>
      <c r="AU233" s="4"/>
      <c r="AV233" s="4"/>
      <c r="AW233" s="4"/>
      <c r="AX233" s="4"/>
      <c r="AY233" s="4"/>
      <c r="AZ233" s="4"/>
      <c r="BA233" s="4"/>
      <c r="BB233" s="4"/>
      <c r="BC233" s="4"/>
      <c r="BD233" s="4"/>
      <c r="BE233" s="4"/>
      <c r="BF233" s="4"/>
      <c r="BG233" s="4"/>
      <c r="BH233" s="4"/>
      <c r="BI233" s="4"/>
      <c r="BJ233" s="4"/>
    </row>
    <row r="234" spans="1:62" s="103" customFormat="1" x14ac:dyDescent="0.3">
      <c r="A234" s="3"/>
      <c r="B234" s="3"/>
      <c r="C234" s="65" t="s">
        <v>120</v>
      </c>
      <c r="D234" s="3"/>
      <c r="E234" s="3"/>
      <c r="F234" s="89"/>
      <c r="G234" s="89"/>
      <c r="H234" s="89"/>
      <c r="I234" s="3"/>
      <c r="J234" s="3"/>
      <c r="K234" s="3"/>
      <c r="L234" s="3"/>
      <c r="M234" s="100"/>
      <c r="N234" s="100"/>
      <c r="O234" s="100"/>
      <c r="P234" s="100"/>
      <c r="Q234" s="100"/>
      <c r="R234" s="100"/>
      <c r="S234" s="100"/>
      <c r="T234" s="100"/>
      <c r="U234" s="100"/>
      <c r="V234" s="100"/>
      <c r="W234" s="100"/>
      <c r="X234" s="100"/>
      <c r="Y234" s="100"/>
      <c r="Z234" s="100"/>
      <c r="AA234" s="100"/>
      <c r="AB234" s="100"/>
      <c r="AC234" s="100"/>
      <c r="AD234" s="100"/>
      <c r="AE234" s="100"/>
      <c r="AF234" s="100"/>
      <c r="AG234" s="100"/>
      <c r="AH234" s="100"/>
      <c r="AI234" s="100"/>
      <c r="AJ234" s="100"/>
      <c r="AK234" s="100"/>
      <c r="AL234" s="100"/>
      <c r="AM234" s="100"/>
      <c r="AN234" s="100"/>
      <c r="AO234" s="100"/>
      <c r="AP234" s="100"/>
      <c r="AQ234" s="100"/>
      <c r="AR234" s="100"/>
      <c r="AS234" s="100"/>
      <c r="AT234" s="100"/>
      <c r="AU234" s="3"/>
      <c r="AV234" s="3"/>
      <c r="AW234" s="3"/>
      <c r="AX234" s="3"/>
      <c r="AY234" s="3"/>
      <c r="AZ234" s="3"/>
      <c r="BA234" s="3"/>
      <c r="BB234" s="3"/>
      <c r="BC234" s="3"/>
      <c r="BD234" s="3"/>
      <c r="BE234" s="3"/>
      <c r="BF234" s="3"/>
      <c r="BG234" s="3"/>
      <c r="BH234" s="3"/>
      <c r="BI234" s="3"/>
      <c r="BJ234" s="3"/>
    </row>
    <row r="235" spans="1:62" s="25" customFormat="1" x14ac:dyDescent="0.3">
      <c r="A235" s="19"/>
      <c r="B235" s="19"/>
      <c r="C235" s="20" t="s">
        <v>9</v>
      </c>
      <c r="D235" s="19"/>
      <c r="E235" s="19"/>
      <c r="F235" s="19"/>
      <c r="G235" s="19"/>
      <c r="H235" s="107"/>
      <c r="I235" s="19"/>
      <c r="J235" s="4"/>
      <c r="K235" s="19"/>
      <c r="L235" s="19"/>
      <c r="M235" s="22">
        <v>0</v>
      </c>
      <c r="N235" s="22">
        <v>0</v>
      </c>
      <c r="O235" s="22">
        <v>0</v>
      </c>
      <c r="P235" s="22">
        <v>0</v>
      </c>
      <c r="Q235" s="22">
        <v>0</v>
      </c>
      <c r="R235" s="22">
        <v>0</v>
      </c>
      <c r="S235" s="22">
        <v>0</v>
      </c>
      <c r="T235" s="22">
        <v>0</v>
      </c>
      <c r="U235" s="22">
        <v>0</v>
      </c>
      <c r="V235" s="22">
        <v>0</v>
      </c>
      <c r="W235" s="22">
        <v>0</v>
      </c>
      <c r="X235" s="22">
        <v>0</v>
      </c>
      <c r="Y235" s="22">
        <v>0</v>
      </c>
      <c r="Z235" s="22">
        <v>0</v>
      </c>
      <c r="AA235" s="22">
        <v>0</v>
      </c>
      <c r="AB235" s="22">
        <v>0</v>
      </c>
      <c r="AC235" s="22">
        <v>0</v>
      </c>
      <c r="AD235" s="22">
        <v>0</v>
      </c>
      <c r="AE235" s="22">
        <v>0</v>
      </c>
      <c r="AF235" s="22">
        <v>0</v>
      </c>
      <c r="AG235" s="22">
        <v>0</v>
      </c>
      <c r="AH235" s="22">
        <v>0</v>
      </c>
      <c r="AI235" s="22">
        <v>0</v>
      </c>
      <c r="AJ235" s="22">
        <v>0</v>
      </c>
      <c r="AK235" s="22">
        <v>0</v>
      </c>
      <c r="AL235" s="22">
        <v>0</v>
      </c>
      <c r="AM235" s="22">
        <v>0</v>
      </c>
      <c r="AN235" s="22">
        <v>0</v>
      </c>
      <c r="AO235" s="22">
        <v>0</v>
      </c>
      <c r="AP235" s="22">
        <v>0</v>
      </c>
      <c r="AQ235" s="22">
        <v>0</v>
      </c>
      <c r="AR235" s="22">
        <v>0</v>
      </c>
      <c r="AS235" s="22">
        <v>0</v>
      </c>
      <c r="AT235" s="19"/>
      <c r="AU235" s="19"/>
      <c r="AV235" s="19"/>
      <c r="AW235" s="19"/>
      <c r="AX235" s="19"/>
      <c r="AY235" s="19"/>
      <c r="AZ235" s="19"/>
      <c r="BA235" s="19"/>
      <c r="BB235" s="19"/>
      <c r="BC235" s="19"/>
      <c r="BD235" s="19"/>
      <c r="BE235" s="19"/>
      <c r="BF235" s="19"/>
      <c r="BG235" s="19"/>
      <c r="BH235" s="19"/>
      <c r="BI235" s="19"/>
      <c r="BJ235" s="19"/>
    </row>
    <row r="236" spans="1:62" s="25" customFormat="1" x14ac:dyDescent="0.3">
      <c r="A236" s="108"/>
      <c r="B236" s="108"/>
      <c r="C236" s="20" t="s">
        <v>15</v>
      </c>
      <c r="D236" s="19"/>
      <c r="E236" s="19"/>
      <c r="F236" s="19"/>
      <c r="G236" s="19"/>
      <c r="H236" s="107"/>
      <c r="I236" s="19"/>
      <c r="J236" s="4"/>
      <c r="K236" s="19"/>
      <c r="L236" s="19"/>
      <c r="M236" s="78">
        <f t="shared" ref="M236:AS236" si="108">M$309*(M18-M$17)</f>
        <v>0</v>
      </c>
      <c r="N236" s="78">
        <f t="shared" si="108"/>
        <v>-105.15572411470487</v>
      </c>
      <c r="O236" s="78">
        <f t="shared" si="108"/>
        <v>-150.70954434642084</v>
      </c>
      <c r="P236" s="78">
        <f t="shared" si="108"/>
        <v>-129.72090913446877</v>
      </c>
      <c r="Q236" s="78">
        <f t="shared" si="108"/>
        <v>-144.52650462493952</v>
      </c>
      <c r="R236" s="78">
        <f t="shared" si="108"/>
        <v>-162.31541273798058</v>
      </c>
      <c r="S236" s="78">
        <f t="shared" si="108"/>
        <v>-181.98373033322787</v>
      </c>
      <c r="T236" s="78">
        <f t="shared" si="108"/>
        <v>-176.5600833956407</v>
      </c>
      <c r="U236" s="78">
        <f t="shared" si="108"/>
        <v>-151.44870943110138</v>
      </c>
      <c r="V236" s="78">
        <f t="shared" si="108"/>
        <v>-127.05353147436372</v>
      </c>
      <c r="W236" s="78">
        <f t="shared" si="108"/>
        <v>-104.64453917734301</v>
      </c>
      <c r="X236" s="78">
        <f t="shared" si="108"/>
        <v>-79.489247784022226</v>
      </c>
      <c r="Y236" s="78">
        <f t="shared" si="108"/>
        <v>-48.874688082122752</v>
      </c>
      <c r="Z236" s="78">
        <f t="shared" si="108"/>
        <v>-35.281913959890126</v>
      </c>
      <c r="AA236" s="78">
        <f t="shared" si="108"/>
        <v>-17.246603145501538</v>
      </c>
      <c r="AB236" s="78">
        <f t="shared" si="108"/>
        <v>2.0516046181411349</v>
      </c>
      <c r="AC236" s="78">
        <f t="shared" si="108"/>
        <v>18.76149366293264</v>
      </c>
      <c r="AD236" s="78">
        <f t="shared" si="108"/>
        <v>32.049498451649384</v>
      </c>
      <c r="AE236" s="78">
        <f t="shared" si="108"/>
        <v>40.886917415982488</v>
      </c>
      <c r="AF236" s="78">
        <f t="shared" si="108"/>
        <v>46.455220111617507</v>
      </c>
      <c r="AG236" s="78">
        <f t="shared" si="108"/>
        <v>48.653499187572628</v>
      </c>
      <c r="AH236" s="78">
        <f t="shared" si="108"/>
        <v>47.199103450889737</v>
      </c>
      <c r="AI236" s="78">
        <f t="shared" si="108"/>
        <v>42.406792003053376</v>
      </c>
      <c r="AJ236" s="78">
        <f t="shared" si="108"/>
        <v>41.253483799315326</v>
      </c>
      <c r="AK236" s="78">
        <f t="shared" si="108"/>
        <v>36.308367413920521</v>
      </c>
      <c r="AL236" s="78">
        <f t="shared" si="108"/>
        <v>27.718585694247128</v>
      </c>
      <c r="AM236" s="78">
        <f t="shared" si="108"/>
        <v>15.601422133134745</v>
      </c>
      <c r="AN236" s="78">
        <f t="shared" si="108"/>
        <v>0</v>
      </c>
      <c r="AO236" s="78">
        <f t="shared" si="108"/>
        <v>0</v>
      </c>
      <c r="AP236" s="78">
        <f t="shared" si="108"/>
        <v>0</v>
      </c>
      <c r="AQ236" s="78">
        <f t="shared" si="108"/>
        <v>0</v>
      </c>
      <c r="AR236" s="78">
        <f t="shared" si="108"/>
        <v>0</v>
      </c>
      <c r="AS236" s="78">
        <f t="shared" si="108"/>
        <v>0</v>
      </c>
      <c r="AU236" s="19"/>
      <c r="AV236" s="19"/>
      <c r="AW236" s="19"/>
      <c r="AX236" s="19"/>
      <c r="AY236" s="19"/>
      <c r="AZ236" s="19"/>
      <c r="BA236" s="19"/>
      <c r="BB236" s="19"/>
      <c r="BC236" s="19"/>
      <c r="BD236" s="19"/>
      <c r="BE236" s="19"/>
      <c r="BF236" s="19"/>
      <c r="BG236" s="19"/>
      <c r="BH236" s="19"/>
      <c r="BI236" s="19"/>
      <c r="BJ236" s="19"/>
    </row>
    <row r="237" spans="1:62" x14ac:dyDescent="0.3">
      <c r="A237" s="4"/>
      <c r="B237" s="4"/>
      <c r="C237" s="3" t="s">
        <v>12</v>
      </c>
      <c r="D237" s="4"/>
      <c r="E237" s="4"/>
      <c r="F237" s="4"/>
      <c r="G237" s="4"/>
      <c r="H237" s="89"/>
      <c r="I237" s="4"/>
      <c r="J237" s="4"/>
      <c r="K237" s="4"/>
      <c r="L237" s="4"/>
      <c r="M237" s="106">
        <v>0</v>
      </c>
      <c r="N237" s="106">
        <v>0</v>
      </c>
      <c r="O237" s="106">
        <v>0</v>
      </c>
      <c r="P237" s="106">
        <v>0</v>
      </c>
      <c r="Q237" s="106">
        <v>0</v>
      </c>
      <c r="R237" s="106">
        <v>0</v>
      </c>
      <c r="S237" s="106">
        <v>0</v>
      </c>
      <c r="T237" s="106">
        <v>0</v>
      </c>
      <c r="U237" s="106">
        <v>0</v>
      </c>
      <c r="V237" s="106">
        <v>0</v>
      </c>
      <c r="W237" s="106">
        <v>0</v>
      </c>
      <c r="X237" s="106">
        <v>0</v>
      </c>
      <c r="Y237" s="106">
        <v>0</v>
      </c>
      <c r="Z237" s="106">
        <v>0</v>
      </c>
      <c r="AA237" s="106">
        <v>0</v>
      </c>
      <c r="AB237" s="106">
        <v>0</v>
      </c>
      <c r="AC237" s="106">
        <v>0</v>
      </c>
      <c r="AD237" s="106">
        <v>0</v>
      </c>
      <c r="AE237" s="106">
        <v>0</v>
      </c>
      <c r="AF237" s="106">
        <v>0</v>
      </c>
      <c r="AG237" s="106">
        <v>0</v>
      </c>
      <c r="AH237" s="106">
        <v>0</v>
      </c>
      <c r="AI237" s="106">
        <v>0</v>
      </c>
      <c r="AJ237" s="106">
        <v>0</v>
      </c>
      <c r="AK237" s="106">
        <v>0</v>
      </c>
      <c r="AL237" s="106">
        <v>0</v>
      </c>
      <c r="AM237" s="106">
        <v>0</v>
      </c>
      <c r="AN237" s="106">
        <v>0</v>
      </c>
      <c r="AO237" s="106">
        <v>0</v>
      </c>
      <c r="AP237" s="106">
        <v>0</v>
      </c>
      <c r="AQ237" s="106">
        <v>0</v>
      </c>
      <c r="AR237" s="106">
        <v>0</v>
      </c>
      <c r="AS237" s="106">
        <v>0</v>
      </c>
      <c r="AT237" s="100"/>
      <c r="AU237" s="4"/>
      <c r="AV237" s="4"/>
      <c r="AW237" s="4"/>
      <c r="AX237" s="4"/>
      <c r="AY237" s="4"/>
      <c r="AZ237" s="4"/>
      <c r="BA237" s="4"/>
      <c r="BB237" s="4"/>
      <c r="BC237" s="4"/>
      <c r="BD237" s="4"/>
      <c r="BE237" s="4"/>
      <c r="BF237" s="4"/>
      <c r="BG237" s="4"/>
      <c r="BH237" s="4"/>
      <c r="BI237" s="4"/>
      <c r="BJ237" s="4"/>
    </row>
    <row r="238" spans="1:62" x14ac:dyDescent="0.3">
      <c r="A238" s="4"/>
      <c r="B238" s="4"/>
      <c r="C238" s="3"/>
      <c r="D238" s="4"/>
      <c r="E238" s="4"/>
      <c r="F238" s="4"/>
      <c r="G238" s="4"/>
      <c r="H238" s="4"/>
      <c r="I238" s="4"/>
      <c r="J238" s="4"/>
      <c r="K238" s="4"/>
      <c r="L238" s="4"/>
      <c r="M238" s="100"/>
      <c r="N238" s="100"/>
      <c r="O238" s="100"/>
      <c r="P238" s="100"/>
      <c r="Q238" s="100"/>
      <c r="R238" s="100"/>
      <c r="S238" s="100"/>
      <c r="T238" s="100"/>
      <c r="U238" s="100"/>
      <c r="V238" s="100"/>
      <c r="W238" s="100"/>
      <c r="X238" s="100"/>
      <c r="Y238" s="100"/>
      <c r="Z238" s="100"/>
      <c r="AA238" s="100"/>
      <c r="AB238" s="100"/>
      <c r="AC238" s="100"/>
      <c r="AD238" s="100"/>
      <c r="AE238" s="100"/>
      <c r="AF238" s="100"/>
      <c r="AG238" s="100"/>
      <c r="AH238" s="100"/>
      <c r="AI238" s="100"/>
      <c r="AJ238" s="100"/>
      <c r="AK238" s="100"/>
      <c r="AL238" s="100"/>
      <c r="AM238" s="100"/>
      <c r="AN238" s="100"/>
      <c r="AO238" s="100"/>
      <c r="AP238" s="100"/>
      <c r="AQ238" s="100"/>
      <c r="AR238" s="100"/>
      <c r="AS238" s="100"/>
      <c r="AT238" s="100"/>
      <c r="AU238" s="4"/>
      <c r="AV238" s="4"/>
      <c r="AW238" s="4"/>
      <c r="AX238" s="4"/>
      <c r="AY238" s="4"/>
      <c r="AZ238" s="4"/>
      <c r="BA238" s="4"/>
      <c r="BB238" s="4"/>
      <c r="BC238" s="4"/>
      <c r="BD238" s="4"/>
      <c r="BE238" s="4"/>
      <c r="BF238" s="4"/>
      <c r="BG238" s="4"/>
      <c r="BH238" s="4"/>
      <c r="BI238" s="4"/>
      <c r="BJ238" s="4"/>
    </row>
    <row r="239" spans="1:62" s="103" customFormat="1" x14ac:dyDescent="0.3">
      <c r="A239" s="3"/>
      <c r="B239" s="3"/>
      <c r="C239" s="65" t="s">
        <v>111</v>
      </c>
      <c r="D239" s="3"/>
      <c r="E239" s="3"/>
      <c r="F239" s="89"/>
      <c r="G239" s="89"/>
      <c r="H239" s="3"/>
      <c r="I239" s="3"/>
      <c r="J239" s="4"/>
      <c r="K239" s="3"/>
      <c r="L239" s="3"/>
      <c r="M239" s="100"/>
      <c r="N239" s="100"/>
      <c r="O239" s="100"/>
      <c r="P239" s="100"/>
      <c r="Q239" s="100"/>
      <c r="R239" s="100"/>
      <c r="S239" s="100"/>
      <c r="T239" s="100"/>
      <c r="U239" s="100"/>
      <c r="V239" s="100"/>
      <c r="W239" s="100"/>
      <c r="X239" s="100"/>
      <c r="Y239" s="100"/>
      <c r="Z239" s="100"/>
      <c r="AA239" s="100"/>
      <c r="AB239" s="100"/>
      <c r="AC239" s="100"/>
      <c r="AD239" s="100"/>
      <c r="AE239" s="100"/>
      <c r="AF239" s="100"/>
      <c r="AG239" s="100"/>
      <c r="AH239" s="100"/>
      <c r="AI239" s="100"/>
      <c r="AJ239" s="100"/>
      <c r="AK239" s="100"/>
      <c r="AL239" s="100"/>
      <c r="AM239" s="100"/>
      <c r="AN239" s="100"/>
      <c r="AO239" s="100"/>
      <c r="AP239" s="100"/>
      <c r="AQ239" s="100"/>
      <c r="AR239" s="100"/>
      <c r="AS239" s="100"/>
      <c r="AT239" s="100"/>
      <c r="AU239" s="3"/>
      <c r="AV239" s="3"/>
      <c r="AW239" s="3"/>
      <c r="AX239" s="3"/>
      <c r="AY239" s="3"/>
      <c r="AZ239" s="3"/>
      <c r="BA239" s="3"/>
      <c r="BB239" s="3"/>
      <c r="BC239" s="3"/>
      <c r="BD239" s="3"/>
      <c r="BE239" s="3"/>
      <c r="BF239" s="3"/>
      <c r="BG239" s="3"/>
      <c r="BH239" s="3"/>
      <c r="BI239" s="3"/>
      <c r="BJ239" s="3"/>
    </row>
    <row r="240" spans="1:62" s="25" customFormat="1" x14ac:dyDescent="0.3">
      <c r="A240" s="19"/>
      <c r="B240" s="19"/>
      <c r="C240" s="20" t="s">
        <v>9</v>
      </c>
      <c r="D240" s="19"/>
      <c r="E240" s="19"/>
      <c r="F240" s="19"/>
      <c r="G240" s="19"/>
      <c r="H240" s="35"/>
      <c r="I240" s="19"/>
      <c r="J240" s="4"/>
      <c r="K240" s="19"/>
      <c r="L240" s="19"/>
      <c r="M240" s="22">
        <v>0</v>
      </c>
      <c r="N240" s="22">
        <v>0</v>
      </c>
      <c r="O240" s="22">
        <v>0</v>
      </c>
      <c r="P240" s="22">
        <v>0</v>
      </c>
      <c r="Q240" s="22">
        <v>0</v>
      </c>
      <c r="R240" s="22">
        <v>0</v>
      </c>
      <c r="S240" s="22">
        <v>0</v>
      </c>
      <c r="T240" s="22">
        <v>0</v>
      </c>
      <c r="U240" s="22">
        <v>0</v>
      </c>
      <c r="V240" s="22">
        <v>0</v>
      </c>
      <c r="W240" s="22">
        <v>0</v>
      </c>
      <c r="X240" s="22">
        <v>0</v>
      </c>
      <c r="Y240" s="22">
        <v>0</v>
      </c>
      <c r="Z240" s="22">
        <v>0</v>
      </c>
      <c r="AA240" s="22">
        <v>0</v>
      </c>
      <c r="AB240" s="22">
        <v>0</v>
      </c>
      <c r="AC240" s="22">
        <v>0</v>
      </c>
      <c r="AD240" s="22">
        <v>0</v>
      </c>
      <c r="AE240" s="22">
        <v>0</v>
      </c>
      <c r="AF240" s="22">
        <v>0</v>
      </c>
      <c r="AG240" s="22">
        <v>0</v>
      </c>
      <c r="AH240" s="22">
        <v>0</v>
      </c>
      <c r="AI240" s="22">
        <v>0</v>
      </c>
      <c r="AJ240" s="22">
        <v>0</v>
      </c>
      <c r="AK240" s="22">
        <v>0</v>
      </c>
      <c r="AL240" s="22">
        <v>0</v>
      </c>
      <c r="AM240" s="22">
        <v>0</v>
      </c>
      <c r="AN240" s="22">
        <v>0</v>
      </c>
      <c r="AO240" s="22">
        <v>0</v>
      </c>
      <c r="AP240" s="22">
        <v>0</v>
      </c>
      <c r="AQ240" s="22">
        <v>0</v>
      </c>
      <c r="AR240" s="22">
        <v>0</v>
      </c>
      <c r="AS240" s="22">
        <v>0</v>
      </c>
      <c r="AT240" s="19"/>
      <c r="AU240" s="19"/>
      <c r="AV240" s="19"/>
      <c r="AW240" s="19"/>
      <c r="AX240" s="19"/>
      <c r="AY240" s="19"/>
      <c r="AZ240" s="19"/>
      <c r="BA240" s="19"/>
      <c r="BB240" s="19"/>
      <c r="BC240" s="19"/>
      <c r="BD240" s="19"/>
      <c r="BE240" s="19"/>
      <c r="BF240" s="19"/>
      <c r="BG240" s="19"/>
      <c r="BH240" s="19"/>
      <c r="BI240" s="19"/>
      <c r="BJ240" s="19"/>
    </row>
    <row r="241" spans="1:65" s="25" customFormat="1" x14ac:dyDescent="0.3">
      <c r="A241" s="108"/>
      <c r="B241" s="108"/>
      <c r="C241" s="20" t="s">
        <v>15</v>
      </c>
      <c r="D241" s="19"/>
      <c r="E241" s="19"/>
      <c r="F241" s="19"/>
      <c r="G241" s="19"/>
      <c r="H241" s="35"/>
      <c r="I241" s="19"/>
      <c r="J241" s="4"/>
      <c r="K241" s="19"/>
      <c r="L241" s="19"/>
      <c r="M241" s="78">
        <f t="shared" ref="M241:AS241" si="109">M$311*(M23-M$22)</f>
        <v>0</v>
      </c>
      <c r="N241" s="78">
        <f t="shared" si="109"/>
        <v>-1.67700261566021E-2</v>
      </c>
      <c r="O241" s="78">
        <f t="shared" si="109"/>
        <v>-0.34783876649141388</v>
      </c>
      <c r="P241" s="78">
        <f t="shared" si="109"/>
        <v>0.10032904341711345</v>
      </c>
      <c r="Q241" s="78">
        <f t="shared" si="109"/>
        <v>0.51834728857357848</v>
      </c>
      <c r="R241" s="78">
        <f t="shared" si="109"/>
        <v>1.6105930929825225</v>
      </c>
      <c r="S241" s="78">
        <f t="shared" si="109"/>
        <v>5.633699423126787</v>
      </c>
      <c r="T241" s="78">
        <f t="shared" si="109"/>
        <v>8.3884991753870217</v>
      </c>
      <c r="U241" s="78">
        <f t="shared" si="109"/>
        <v>15.144135312314154</v>
      </c>
      <c r="V241" s="78">
        <f t="shared" si="109"/>
        <v>22.391712929388561</v>
      </c>
      <c r="W241" s="78">
        <f t="shared" si="109"/>
        <v>23.582970140439237</v>
      </c>
      <c r="X241" s="78">
        <f t="shared" si="109"/>
        <v>23.679407934356114</v>
      </c>
      <c r="Y241" s="78">
        <f t="shared" si="109"/>
        <v>46.904780766869784</v>
      </c>
      <c r="Z241" s="78">
        <f t="shared" si="109"/>
        <v>48.917257773519999</v>
      </c>
      <c r="AA241" s="78">
        <f t="shared" si="109"/>
        <v>50.112722890486076</v>
      </c>
      <c r="AB241" s="78">
        <f t="shared" si="109"/>
        <v>50.241586752239698</v>
      </c>
      <c r="AC241" s="78">
        <f t="shared" si="109"/>
        <v>49.49746547471522</v>
      </c>
      <c r="AD241" s="78">
        <f t="shared" si="109"/>
        <v>47.961234030010516</v>
      </c>
      <c r="AE241" s="78">
        <f t="shared" si="109"/>
        <v>45.625102618202838</v>
      </c>
      <c r="AF241" s="78">
        <f t="shared" si="109"/>
        <v>42.705046663979246</v>
      </c>
      <c r="AG241" s="78">
        <f t="shared" si="109"/>
        <v>39.054152095355363</v>
      </c>
      <c r="AH241" s="78">
        <f t="shared" si="109"/>
        <v>34.854084698278022</v>
      </c>
      <c r="AI241" s="78">
        <f t="shared" si="109"/>
        <v>30.055434981566147</v>
      </c>
      <c r="AJ241" s="78">
        <f t="shared" si="109"/>
        <v>24.853328560603448</v>
      </c>
      <c r="AK241" s="78">
        <f t="shared" si="109"/>
        <v>19.046792612095594</v>
      </c>
      <c r="AL241" s="78">
        <f t="shared" si="109"/>
        <v>12.926149796715142</v>
      </c>
      <c r="AM241" s="78">
        <f t="shared" si="109"/>
        <v>6.5510768783503242</v>
      </c>
      <c r="AN241" s="78">
        <f t="shared" si="109"/>
        <v>0</v>
      </c>
      <c r="AO241" s="78">
        <f t="shared" si="109"/>
        <v>0</v>
      </c>
      <c r="AP241" s="78">
        <f t="shared" si="109"/>
        <v>0</v>
      </c>
      <c r="AQ241" s="78">
        <f t="shared" si="109"/>
        <v>0</v>
      </c>
      <c r="AR241" s="78">
        <f t="shared" si="109"/>
        <v>0</v>
      </c>
      <c r="AS241" s="78">
        <f t="shared" si="109"/>
        <v>0</v>
      </c>
      <c r="AU241" s="19"/>
      <c r="AV241" s="19"/>
      <c r="AW241" s="19"/>
      <c r="AX241" s="19"/>
      <c r="AY241" s="19"/>
      <c r="AZ241" s="19"/>
      <c r="BA241" s="19"/>
      <c r="BB241" s="19"/>
      <c r="BC241" s="19"/>
      <c r="BD241" s="19"/>
      <c r="BE241" s="19"/>
      <c r="BF241" s="19"/>
      <c r="BG241" s="19"/>
      <c r="BH241" s="19"/>
      <c r="BI241" s="19"/>
      <c r="BJ241" s="19"/>
    </row>
    <row r="242" spans="1:65" x14ac:dyDescent="0.3">
      <c r="A242" s="4"/>
      <c r="B242" s="4"/>
      <c r="C242" s="3" t="s">
        <v>12</v>
      </c>
      <c r="D242" s="4"/>
      <c r="E242" s="4"/>
      <c r="F242" s="4"/>
      <c r="G242" s="4"/>
      <c r="H242" s="3"/>
      <c r="I242" s="4"/>
      <c r="J242" s="4"/>
      <c r="K242" s="4"/>
      <c r="L242" s="4"/>
      <c r="M242" s="106">
        <v>0</v>
      </c>
      <c r="N242" s="106">
        <v>0</v>
      </c>
      <c r="O242" s="106">
        <v>0</v>
      </c>
      <c r="P242" s="106">
        <v>0</v>
      </c>
      <c r="Q242" s="106">
        <v>0</v>
      </c>
      <c r="R242" s="106">
        <v>0</v>
      </c>
      <c r="S242" s="106">
        <v>0</v>
      </c>
      <c r="T242" s="106">
        <v>0</v>
      </c>
      <c r="U242" s="106">
        <v>0</v>
      </c>
      <c r="V242" s="106">
        <v>0</v>
      </c>
      <c r="W242" s="106">
        <v>0</v>
      </c>
      <c r="X242" s="106">
        <v>0</v>
      </c>
      <c r="Y242" s="106">
        <v>0</v>
      </c>
      <c r="Z242" s="106">
        <v>0</v>
      </c>
      <c r="AA242" s="106">
        <v>0</v>
      </c>
      <c r="AB242" s="106">
        <v>0</v>
      </c>
      <c r="AC242" s="106">
        <v>0</v>
      </c>
      <c r="AD242" s="106">
        <v>0</v>
      </c>
      <c r="AE242" s="106">
        <v>0</v>
      </c>
      <c r="AF242" s="106">
        <v>0</v>
      </c>
      <c r="AG242" s="106">
        <v>0</v>
      </c>
      <c r="AH242" s="106">
        <v>0</v>
      </c>
      <c r="AI242" s="106">
        <v>0</v>
      </c>
      <c r="AJ242" s="106">
        <v>0</v>
      </c>
      <c r="AK242" s="106">
        <v>0</v>
      </c>
      <c r="AL242" s="106">
        <v>0</v>
      </c>
      <c r="AM242" s="106">
        <v>0</v>
      </c>
      <c r="AN242" s="106">
        <v>0</v>
      </c>
      <c r="AO242" s="106">
        <v>0</v>
      </c>
      <c r="AP242" s="106">
        <v>0</v>
      </c>
      <c r="AQ242" s="106">
        <v>0</v>
      </c>
      <c r="AR242" s="106">
        <v>0</v>
      </c>
      <c r="AS242" s="106">
        <v>0</v>
      </c>
      <c r="AT242" s="100"/>
      <c r="AU242" s="4"/>
      <c r="AV242" s="4"/>
      <c r="AW242" s="4"/>
      <c r="AX242" s="4"/>
      <c r="AY242" s="4"/>
      <c r="AZ242" s="4"/>
      <c r="BA242" s="4"/>
      <c r="BB242" s="4"/>
      <c r="BC242" s="4"/>
      <c r="BD242" s="4"/>
      <c r="BE242" s="4"/>
      <c r="BF242" s="4"/>
      <c r="BG242" s="4"/>
      <c r="BH242" s="4"/>
      <c r="BI242" s="4"/>
      <c r="BJ242" s="4"/>
    </row>
    <row r="243" spans="1:65" x14ac:dyDescent="0.3">
      <c r="A243" s="4"/>
      <c r="B243" s="4"/>
      <c r="C243" s="3"/>
      <c r="D243" s="4"/>
      <c r="E243" s="4"/>
      <c r="F243" s="4"/>
      <c r="G243" s="4"/>
      <c r="H243" s="4"/>
      <c r="I243" s="4"/>
      <c r="J243" s="4"/>
      <c r="K243" s="4"/>
      <c r="L243" s="4"/>
      <c r="M243" s="100"/>
      <c r="N243" s="100"/>
      <c r="O243" s="100"/>
      <c r="P243" s="100"/>
      <c r="Q243" s="100"/>
      <c r="R243" s="100"/>
      <c r="S243" s="100"/>
      <c r="T243" s="100"/>
      <c r="U243" s="100"/>
      <c r="V243" s="100"/>
      <c r="W243" s="100"/>
      <c r="X243" s="100"/>
      <c r="Y243" s="100"/>
      <c r="Z243" s="100"/>
      <c r="AA243" s="100"/>
      <c r="AB243" s="100"/>
      <c r="AC243" s="100"/>
      <c r="AD243" s="100"/>
      <c r="AE243" s="100"/>
      <c r="AF243" s="100"/>
      <c r="AG243" s="100"/>
      <c r="AH243" s="100"/>
      <c r="AI243" s="100"/>
      <c r="AJ243" s="100"/>
      <c r="AK243" s="100"/>
      <c r="AL243" s="100"/>
      <c r="AM243" s="100"/>
      <c r="AN243" s="100"/>
      <c r="AO243" s="100"/>
      <c r="AP243" s="100"/>
      <c r="AQ243" s="100"/>
      <c r="AR243" s="100"/>
      <c r="AS243" s="100"/>
      <c r="AT243" s="100"/>
      <c r="AU243" s="4"/>
      <c r="AV243" s="4"/>
      <c r="AW243" s="4"/>
      <c r="AX243" s="4"/>
      <c r="AY243" s="4"/>
      <c r="AZ243" s="4"/>
      <c r="BA243" s="4"/>
      <c r="BB243" s="4"/>
      <c r="BC243" s="4"/>
      <c r="BD243" s="4"/>
      <c r="BE243" s="4"/>
      <c r="BF243" s="4"/>
      <c r="BG243" s="4"/>
      <c r="BH243" s="4"/>
      <c r="BI243" s="4"/>
      <c r="BJ243" s="4"/>
    </row>
    <row r="244" spans="1:65" s="103" customFormat="1" x14ac:dyDescent="0.3">
      <c r="A244" s="3"/>
      <c r="B244" s="3"/>
      <c r="C244" s="65" t="s">
        <v>112</v>
      </c>
      <c r="D244" s="3"/>
      <c r="E244" s="3"/>
      <c r="F244" s="89"/>
      <c r="G244" s="89"/>
      <c r="H244" s="4"/>
      <c r="I244" s="3"/>
      <c r="J244" s="3"/>
      <c r="K244" s="3"/>
      <c r="L244" s="3"/>
      <c r="M244" s="100"/>
      <c r="N244" s="100"/>
      <c r="O244" s="100"/>
      <c r="P244" s="100"/>
      <c r="Q244" s="100"/>
      <c r="R244" s="100"/>
      <c r="S244" s="100"/>
      <c r="T244" s="100"/>
      <c r="U244" s="100"/>
      <c r="V244" s="100"/>
      <c r="W244" s="100"/>
      <c r="X244" s="100"/>
      <c r="Y244" s="100"/>
      <c r="Z244" s="100"/>
      <c r="AA244" s="100"/>
      <c r="AB244" s="100"/>
      <c r="AC244" s="100"/>
      <c r="AD244" s="100"/>
      <c r="AE244" s="100"/>
      <c r="AF244" s="100"/>
      <c r="AG244" s="100"/>
      <c r="AH244" s="100"/>
      <c r="AI244" s="100"/>
      <c r="AJ244" s="100"/>
      <c r="AK244" s="100"/>
      <c r="AL244" s="100"/>
      <c r="AM244" s="100"/>
      <c r="AN244" s="100"/>
      <c r="AO244" s="100"/>
      <c r="AP244" s="100"/>
      <c r="AQ244" s="100"/>
      <c r="AR244" s="100"/>
      <c r="AS244" s="100"/>
      <c r="AT244" s="100"/>
      <c r="AU244" s="3"/>
      <c r="AV244" s="3"/>
      <c r="AW244" s="3"/>
      <c r="AX244" s="3"/>
      <c r="AY244" s="3"/>
      <c r="AZ244" s="3"/>
      <c r="BA244" s="3"/>
      <c r="BB244" s="3"/>
      <c r="BC244" s="3"/>
      <c r="BD244" s="3"/>
      <c r="BE244" s="3"/>
      <c r="BF244" s="3"/>
      <c r="BG244" s="3"/>
      <c r="BH244" s="3"/>
      <c r="BI244" s="3"/>
      <c r="BJ244" s="3"/>
    </row>
    <row r="245" spans="1:65" s="25" customFormat="1" x14ac:dyDescent="0.3">
      <c r="A245" s="19"/>
      <c r="B245" s="19"/>
      <c r="C245" s="20" t="s">
        <v>9</v>
      </c>
      <c r="D245" s="19"/>
      <c r="E245" s="19"/>
      <c r="F245" s="19"/>
      <c r="G245" s="19"/>
      <c r="H245" s="19"/>
      <c r="I245" s="19"/>
      <c r="J245" s="4"/>
      <c r="K245" s="19"/>
      <c r="L245" s="19"/>
      <c r="M245" s="22">
        <v>0</v>
      </c>
      <c r="N245" s="22">
        <v>0</v>
      </c>
      <c r="O245" s="22">
        <v>0</v>
      </c>
      <c r="P245" s="22">
        <v>0</v>
      </c>
      <c r="Q245" s="22">
        <v>0</v>
      </c>
      <c r="R245" s="22">
        <v>0</v>
      </c>
      <c r="S245" s="22">
        <v>0</v>
      </c>
      <c r="T245" s="22">
        <v>0</v>
      </c>
      <c r="U245" s="22">
        <v>0</v>
      </c>
      <c r="V245" s="22">
        <v>0</v>
      </c>
      <c r="W245" s="22">
        <v>0</v>
      </c>
      <c r="X245" s="22">
        <v>0</v>
      </c>
      <c r="Y245" s="22">
        <v>0</v>
      </c>
      <c r="Z245" s="22">
        <v>0</v>
      </c>
      <c r="AA245" s="22">
        <v>0</v>
      </c>
      <c r="AB245" s="22">
        <v>0</v>
      </c>
      <c r="AC245" s="22">
        <v>0</v>
      </c>
      <c r="AD245" s="22">
        <v>0</v>
      </c>
      <c r="AE245" s="22">
        <v>0</v>
      </c>
      <c r="AF245" s="22">
        <v>0</v>
      </c>
      <c r="AG245" s="22">
        <v>0</v>
      </c>
      <c r="AH245" s="22">
        <v>0</v>
      </c>
      <c r="AI245" s="22">
        <v>0</v>
      </c>
      <c r="AJ245" s="22">
        <v>0</v>
      </c>
      <c r="AK245" s="22">
        <v>0</v>
      </c>
      <c r="AL245" s="22">
        <v>0</v>
      </c>
      <c r="AM245" s="22">
        <v>0</v>
      </c>
      <c r="AN245" s="22">
        <v>0</v>
      </c>
      <c r="AO245" s="22">
        <v>0</v>
      </c>
      <c r="AP245" s="22">
        <v>0</v>
      </c>
      <c r="AQ245" s="22">
        <v>0</v>
      </c>
      <c r="AR245" s="22">
        <v>0</v>
      </c>
      <c r="AS245" s="22">
        <v>0</v>
      </c>
      <c r="AT245" s="19"/>
      <c r="AU245" s="19"/>
      <c r="AV245" s="19"/>
      <c r="AW245" s="19"/>
      <c r="AX245" s="19"/>
      <c r="AY245" s="19"/>
      <c r="AZ245" s="19"/>
      <c r="BA245" s="19"/>
      <c r="BB245" s="19"/>
      <c r="BC245" s="19"/>
      <c r="BD245" s="19"/>
      <c r="BE245" s="19"/>
      <c r="BF245" s="19"/>
      <c r="BG245" s="19"/>
      <c r="BH245" s="19"/>
      <c r="BI245" s="19"/>
      <c r="BJ245" s="19"/>
    </row>
    <row r="246" spans="1:65" s="25" customFormat="1" x14ac:dyDescent="0.3">
      <c r="A246" s="108"/>
      <c r="B246" s="108"/>
      <c r="C246" s="20" t="s">
        <v>15</v>
      </c>
      <c r="D246" s="19"/>
      <c r="E246" s="19"/>
      <c r="F246" s="19"/>
      <c r="G246" s="19"/>
      <c r="H246" s="19"/>
      <c r="I246" s="19"/>
      <c r="J246" s="4"/>
      <c r="K246" s="19"/>
      <c r="L246" s="19"/>
      <c r="M246" s="78">
        <f t="shared" ref="M246:AS246" si="110">M$313*(M28-M$27)</f>
        <v>0</v>
      </c>
      <c r="N246" s="78">
        <f t="shared" si="110"/>
        <v>5.5213744147943764</v>
      </c>
      <c r="O246" s="78">
        <f t="shared" si="110"/>
        <v>7.8143430440751125</v>
      </c>
      <c r="P246" s="78">
        <f t="shared" si="110"/>
        <v>6.2527494045505669</v>
      </c>
      <c r="Q246" s="78">
        <f t="shared" si="110"/>
        <v>8.6567264074005905</v>
      </c>
      <c r="R246" s="78">
        <f t="shared" si="110"/>
        <v>11.080769849437557</v>
      </c>
      <c r="S246" s="78">
        <f t="shared" si="110"/>
        <v>15.810239164592925</v>
      </c>
      <c r="T246" s="78">
        <f t="shared" si="110"/>
        <v>22.384518479288978</v>
      </c>
      <c r="U246" s="78">
        <f t="shared" si="110"/>
        <v>30.725818339278959</v>
      </c>
      <c r="V246" s="78">
        <f t="shared" si="110"/>
        <v>40.422193881739531</v>
      </c>
      <c r="W246" s="78">
        <f t="shared" si="110"/>
        <v>51.211013430891718</v>
      </c>
      <c r="X246" s="78">
        <f t="shared" si="110"/>
        <v>63.097207273536412</v>
      </c>
      <c r="Y246" s="78">
        <f t="shared" si="110"/>
        <v>75.120998030274833</v>
      </c>
      <c r="Z246" s="78">
        <f t="shared" si="110"/>
        <v>62.16082525564584</v>
      </c>
      <c r="AA246" s="78">
        <f t="shared" si="110"/>
        <v>50.947187241326148</v>
      </c>
      <c r="AB246" s="78">
        <f t="shared" si="110"/>
        <v>41.281881488164089</v>
      </c>
      <c r="AC246" s="78">
        <f t="shared" si="110"/>
        <v>34.302032094929132</v>
      </c>
      <c r="AD246" s="78">
        <f t="shared" si="110"/>
        <v>31.515138385835986</v>
      </c>
      <c r="AE246" s="78">
        <f t="shared" si="110"/>
        <v>30.406739568537844</v>
      </c>
      <c r="AF246" s="78">
        <f t="shared" si="110"/>
        <v>32.461288427353558</v>
      </c>
      <c r="AG246" s="78">
        <f t="shared" si="110"/>
        <v>35.335120997996313</v>
      </c>
      <c r="AH246" s="78">
        <f t="shared" si="110"/>
        <v>38.423616697194518</v>
      </c>
      <c r="AI246" s="78">
        <f t="shared" si="110"/>
        <v>40.699554601893276</v>
      </c>
      <c r="AJ246" s="78">
        <f t="shared" si="110"/>
        <v>34.218921028310902</v>
      </c>
      <c r="AK246" s="78">
        <f t="shared" si="110"/>
        <v>27.080367082516506</v>
      </c>
      <c r="AL246" s="78">
        <f t="shared" si="110"/>
        <v>19.06839586880487</v>
      </c>
      <c r="AM246" s="78">
        <f t="shared" si="110"/>
        <v>9.9260757203456134</v>
      </c>
      <c r="AN246" s="78">
        <f t="shared" si="110"/>
        <v>0</v>
      </c>
      <c r="AO246" s="78">
        <f t="shared" si="110"/>
        <v>0</v>
      </c>
      <c r="AP246" s="78">
        <f t="shared" si="110"/>
        <v>0</v>
      </c>
      <c r="AQ246" s="78">
        <f t="shared" si="110"/>
        <v>0</v>
      </c>
      <c r="AR246" s="78">
        <f t="shared" si="110"/>
        <v>0</v>
      </c>
      <c r="AS246" s="78">
        <f t="shared" si="110"/>
        <v>0</v>
      </c>
      <c r="AU246" s="19"/>
      <c r="AV246" s="19"/>
      <c r="AW246" s="19"/>
      <c r="AX246" s="19"/>
      <c r="AY246" s="19"/>
      <c r="AZ246" s="19"/>
      <c r="BA246" s="19"/>
      <c r="BB246" s="19"/>
      <c r="BC246" s="19"/>
      <c r="BD246" s="19"/>
      <c r="BE246" s="19"/>
      <c r="BF246" s="19"/>
      <c r="BG246" s="19"/>
      <c r="BH246" s="19"/>
      <c r="BI246" s="19"/>
      <c r="BJ246" s="19"/>
    </row>
    <row r="247" spans="1:65" x14ac:dyDescent="0.3">
      <c r="A247" s="4"/>
      <c r="B247" s="4"/>
      <c r="C247" s="3" t="s">
        <v>12</v>
      </c>
      <c r="D247" s="4"/>
      <c r="E247" s="4"/>
      <c r="F247" s="4"/>
      <c r="G247" s="4"/>
      <c r="H247" s="4"/>
      <c r="I247" s="4"/>
      <c r="J247" s="4"/>
      <c r="K247" s="4"/>
      <c r="L247" s="4"/>
      <c r="M247" s="106">
        <v>0</v>
      </c>
      <c r="N247" s="106">
        <v>0</v>
      </c>
      <c r="O247" s="106">
        <v>0</v>
      </c>
      <c r="P247" s="106">
        <v>0</v>
      </c>
      <c r="Q247" s="106">
        <v>0</v>
      </c>
      <c r="R247" s="106">
        <v>0</v>
      </c>
      <c r="S247" s="106">
        <v>0</v>
      </c>
      <c r="T247" s="106">
        <v>0</v>
      </c>
      <c r="U247" s="106">
        <v>0</v>
      </c>
      <c r="V247" s="106">
        <v>0</v>
      </c>
      <c r="W247" s="106">
        <v>0</v>
      </c>
      <c r="X247" s="106">
        <v>0</v>
      </c>
      <c r="Y247" s="106">
        <v>0</v>
      </c>
      <c r="Z247" s="106">
        <v>0</v>
      </c>
      <c r="AA247" s="106">
        <v>0</v>
      </c>
      <c r="AB247" s="106">
        <v>0</v>
      </c>
      <c r="AC247" s="106">
        <v>0</v>
      </c>
      <c r="AD247" s="106">
        <v>0</v>
      </c>
      <c r="AE247" s="106">
        <v>0</v>
      </c>
      <c r="AF247" s="106">
        <v>0</v>
      </c>
      <c r="AG247" s="106">
        <v>0</v>
      </c>
      <c r="AH247" s="106">
        <v>0</v>
      </c>
      <c r="AI247" s="106">
        <v>0</v>
      </c>
      <c r="AJ247" s="106">
        <v>0</v>
      </c>
      <c r="AK247" s="106">
        <v>0</v>
      </c>
      <c r="AL247" s="106">
        <v>0</v>
      </c>
      <c r="AM247" s="106">
        <v>0</v>
      </c>
      <c r="AN247" s="106">
        <v>0</v>
      </c>
      <c r="AO247" s="106">
        <v>0</v>
      </c>
      <c r="AP247" s="106">
        <v>0</v>
      </c>
      <c r="AQ247" s="106">
        <v>0</v>
      </c>
      <c r="AR247" s="106">
        <v>0</v>
      </c>
      <c r="AS247" s="106">
        <v>0</v>
      </c>
      <c r="AT247" s="100"/>
      <c r="AU247" s="4"/>
      <c r="AV247" s="4"/>
      <c r="AW247" s="4"/>
      <c r="AX247" s="4"/>
      <c r="AY247" s="4"/>
      <c r="AZ247" s="4"/>
      <c r="BA247" s="4"/>
      <c r="BB247" s="4"/>
      <c r="BC247" s="4"/>
      <c r="BD247" s="4"/>
      <c r="BE247" s="4"/>
      <c r="BF247" s="4"/>
      <c r="BG247" s="4"/>
      <c r="BH247" s="4"/>
      <c r="BI247" s="4"/>
      <c r="BJ247" s="4"/>
    </row>
    <row r="248" spans="1:65" x14ac:dyDescent="0.3">
      <c r="A248" s="4"/>
      <c r="B248" s="4"/>
      <c r="C248" s="3"/>
      <c r="D248" s="4"/>
      <c r="E248" s="4"/>
      <c r="F248" s="4"/>
      <c r="G248" s="4"/>
      <c r="H248" s="4"/>
      <c r="I248" s="4"/>
      <c r="J248" s="4"/>
      <c r="K248" s="4"/>
      <c r="L248" s="4"/>
      <c r="M248" s="100"/>
      <c r="N248" s="100"/>
      <c r="O248" s="100"/>
      <c r="P248" s="100"/>
      <c r="Q248" s="100"/>
      <c r="R248" s="100"/>
      <c r="S248" s="100"/>
      <c r="T248" s="100"/>
      <c r="U248" s="100"/>
      <c r="V248" s="100"/>
      <c r="W248" s="100"/>
      <c r="X248" s="100"/>
      <c r="Y248" s="100"/>
      <c r="Z248" s="100"/>
      <c r="AA248" s="100"/>
      <c r="AB248" s="100"/>
      <c r="AC248" s="100"/>
      <c r="AD248" s="100"/>
      <c r="AE248" s="100"/>
      <c r="AF248" s="100"/>
      <c r="AG248" s="100"/>
      <c r="AH248" s="100"/>
      <c r="AI248" s="100"/>
      <c r="AJ248" s="100"/>
      <c r="AK248" s="100"/>
      <c r="AL248" s="100"/>
      <c r="AM248" s="100"/>
      <c r="AN248" s="100"/>
      <c r="AO248" s="100"/>
      <c r="AP248" s="100"/>
      <c r="AQ248" s="100"/>
      <c r="AR248" s="100"/>
      <c r="AS248" s="100"/>
      <c r="AT248" s="100"/>
      <c r="AU248" s="4"/>
      <c r="AV248" s="4"/>
      <c r="AW248" s="4"/>
      <c r="AX248" s="4"/>
      <c r="AY248" s="4"/>
      <c r="AZ248" s="4"/>
      <c r="BA248" s="4"/>
      <c r="BB248" s="4"/>
      <c r="BC248" s="4"/>
      <c r="BD248" s="4"/>
      <c r="BE248" s="4"/>
      <c r="BF248" s="4"/>
      <c r="BG248" s="4"/>
      <c r="BH248" s="4"/>
      <c r="BI248" s="4"/>
      <c r="BJ248" s="4"/>
    </row>
    <row r="249" spans="1:65" x14ac:dyDescent="0.3">
      <c r="A249" s="4"/>
      <c r="B249" s="4"/>
      <c r="C249" s="65" t="s">
        <v>113</v>
      </c>
      <c r="D249" s="109"/>
      <c r="E249" s="109"/>
      <c r="F249" s="109"/>
      <c r="G249" s="109"/>
      <c r="H249" s="109"/>
      <c r="I249" s="110"/>
      <c r="J249" s="110"/>
      <c r="K249" s="110"/>
      <c r="L249" s="110"/>
      <c r="M249" s="111"/>
      <c r="N249" s="109"/>
      <c r="O249" s="109"/>
      <c r="P249" s="109"/>
      <c r="Q249" s="109"/>
      <c r="R249" s="109"/>
      <c r="S249" s="109"/>
      <c r="T249" s="109"/>
      <c r="U249" s="109"/>
      <c r="V249" s="109"/>
      <c r="W249" s="109"/>
      <c r="X249" s="109"/>
      <c r="Y249" s="109"/>
      <c r="Z249" s="109"/>
      <c r="AA249" s="109"/>
      <c r="AB249" s="109"/>
      <c r="AC249" s="109"/>
      <c r="AD249" s="109"/>
      <c r="AE249" s="109"/>
      <c r="AF249" s="109"/>
      <c r="AG249" s="109"/>
      <c r="AH249" s="109"/>
      <c r="AI249" s="109"/>
      <c r="AJ249" s="109"/>
      <c r="AK249" s="109"/>
      <c r="AL249" s="109"/>
      <c r="AM249" s="109"/>
      <c r="AN249" s="109"/>
      <c r="AO249" s="109"/>
      <c r="AP249" s="109"/>
      <c r="AQ249" s="109"/>
      <c r="AR249" s="109"/>
      <c r="AS249" s="109"/>
      <c r="AT249" s="4"/>
      <c r="AU249" s="4"/>
      <c r="AV249" s="4"/>
      <c r="AW249" s="4"/>
      <c r="AX249" s="4"/>
      <c r="AY249" s="4"/>
      <c r="AZ249" s="4"/>
      <c r="BA249" s="4"/>
      <c r="BB249" s="4"/>
      <c r="BC249" s="4"/>
      <c r="BD249" s="4"/>
      <c r="BE249" s="4"/>
      <c r="BF249" s="4"/>
      <c r="BG249" s="4"/>
      <c r="BH249" s="4"/>
      <c r="BI249" s="4"/>
      <c r="BJ249" s="4"/>
    </row>
    <row r="250" spans="1:65" s="25" customFormat="1" x14ac:dyDescent="0.3">
      <c r="A250" s="19"/>
      <c r="B250" s="19"/>
      <c r="C250" s="20" t="s">
        <v>9</v>
      </c>
      <c r="D250" s="19"/>
      <c r="E250" s="19"/>
      <c r="F250" s="112"/>
      <c r="G250" s="112"/>
      <c r="H250" s="109"/>
      <c r="I250" s="19"/>
      <c r="J250" s="110"/>
      <c r="K250" s="91"/>
      <c r="L250" s="19"/>
      <c r="M250" s="113">
        <v>0</v>
      </c>
      <c r="N250" s="113">
        <v>0</v>
      </c>
      <c r="O250" s="113">
        <v>0</v>
      </c>
      <c r="P250" s="113">
        <v>0</v>
      </c>
      <c r="Q250" s="113">
        <v>0</v>
      </c>
      <c r="R250" s="113">
        <v>0</v>
      </c>
      <c r="S250" s="113">
        <v>0</v>
      </c>
      <c r="T250" s="113">
        <v>0</v>
      </c>
      <c r="U250" s="113">
        <v>0</v>
      </c>
      <c r="V250" s="113">
        <v>0</v>
      </c>
      <c r="W250" s="113">
        <v>0</v>
      </c>
      <c r="X250" s="113">
        <v>0</v>
      </c>
      <c r="Y250" s="113">
        <v>0</v>
      </c>
      <c r="Z250" s="113">
        <v>0</v>
      </c>
      <c r="AA250" s="113">
        <v>0</v>
      </c>
      <c r="AB250" s="113">
        <v>0</v>
      </c>
      <c r="AC250" s="113">
        <v>0</v>
      </c>
      <c r="AD250" s="113">
        <v>0</v>
      </c>
      <c r="AE250" s="113">
        <v>0</v>
      </c>
      <c r="AF250" s="113">
        <v>0</v>
      </c>
      <c r="AG250" s="113">
        <v>0</v>
      </c>
      <c r="AH250" s="113">
        <v>0</v>
      </c>
      <c r="AI250" s="113">
        <v>0</v>
      </c>
      <c r="AJ250" s="113">
        <v>0</v>
      </c>
      <c r="AK250" s="113">
        <v>0</v>
      </c>
      <c r="AL250" s="113">
        <v>0</v>
      </c>
      <c r="AM250" s="113">
        <v>0</v>
      </c>
      <c r="AN250" s="113">
        <v>0</v>
      </c>
      <c r="AO250" s="113">
        <v>0</v>
      </c>
      <c r="AP250" s="113">
        <v>0</v>
      </c>
      <c r="AQ250" s="113">
        <v>0</v>
      </c>
      <c r="AR250" s="113">
        <v>0</v>
      </c>
      <c r="AS250" s="113">
        <v>0</v>
      </c>
      <c r="AT250" s="19"/>
      <c r="AU250" s="19"/>
      <c r="AV250" s="19"/>
      <c r="AW250" s="19"/>
      <c r="AX250" s="19"/>
      <c r="AY250" s="19"/>
      <c r="AZ250" s="19"/>
      <c r="BA250" s="19"/>
      <c r="BB250" s="19"/>
      <c r="BC250" s="19"/>
      <c r="BD250" s="19"/>
      <c r="BE250" s="19"/>
      <c r="BF250" s="19"/>
      <c r="BG250" s="19"/>
      <c r="BH250" s="19"/>
      <c r="BI250" s="19"/>
      <c r="BJ250" s="19"/>
    </row>
    <row r="251" spans="1:65" s="25" customFormat="1" x14ac:dyDescent="0.3">
      <c r="A251" s="19"/>
      <c r="B251" s="19"/>
      <c r="C251" s="20" t="s">
        <v>15</v>
      </c>
      <c r="D251" s="19"/>
      <c r="E251" s="19"/>
      <c r="F251" s="112"/>
      <c r="G251" s="112"/>
      <c r="H251" s="109"/>
      <c r="I251" s="19"/>
      <c r="J251" s="110"/>
      <c r="K251" s="19"/>
      <c r="L251" s="19"/>
      <c r="M251" s="78">
        <f t="shared" ref="M251:AS251" si="111">M$315*(M38-M$37)</f>
        <v>0</v>
      </c>
      <c r="N251" s="78">
        <f t="shared" si="111"/>
        <v>79.312349330309658</v>
      </c>
      <c r="O251" s="78">
        <f t="shared" si="111"/>
        <v>93.045971137450579</v>
      </c>
      <c r="P251" s="78">
        <f t="shared" si="111"/>
        <v>56.916327616614225</v>
      </c>
      <c r="Q251" s="78">
        <f t="shared" si="111"/>
        <v>54.719361494225986</v>
      </c>
      <c r="R251" s="78">
        <f t="shared" si="111"/>
        <v>54.621897985203461</v>
      </c>
      <c r="S251" s="78">
        <f t="shared" si="111"/>
        <v>52.026246979537589</v>
      </c>
      <c r="T251" s="78">
        <f t="shared" si="111"/>
        <v>54.06897063822224</v>
      </c>
      <c r="U251" s="78">
        <f t="shared" si="111"/>
        <v>58.148736004423696</v>
      </c>
      <c r="V251" s="78">
        <f t="shared" si="111"/>
        <v>64.033819918102466</v>
      </c>
      <c r="W251" s="78">
        <f t="shared" si="111"/>
        <v>71.409000010668507</v>
      </c>
      <c r="X251" s="78">
        <f t="shared" si="111"/>
        <v>81.41306002817818</v>
      </c>
      <c r="Y251" s="78">
        <f t="shared" si="111"/>
        <v>91.180940725162955</v>
      </c>
      <c r="Z251" s="78">
        <f t="shared" si="111"/>
        <v>80.023303095796905</v>
      </c>
      <c r="AA251" s="78">
        <f t="shared" si="111"/>
        <v>69.885636506650897</v>
      </c>
      <c r="AB251" s="78">
        <f t="shared" si="111"/>
        <v>60.334509569569889</v>
      </c>
      <c r="AC251" s="78">
        <f t="shared" si="111"/>
        <v>51.401594060884001</v>
      </c>
      <c r="AD251" s="78">
        <f t="shared" si="111"/>
        <v>43.023323906096721</v>
      </c>
      <c r="AE251" s="78">
        <f t="shared" si="111"/>
        <v>35.897426200334714</v>
      </c>
      <c r="AF251" s="78">
        <f t="shared" si="111"/>
        <v>29.368907313398239</v>
      </c>
      <c r="AG251" s="78">
        <f t="shared" si="111"/>
        <v>23.43146910425936</v>
      </c>
      <c r="AH251" s="78">
        <f t="shared" si="111"/>
        <v>18.076141521654833</v>
      </c>
      <c r="AI251" s="78">
        <f t="shared" si="111"/>
        <v>13.294710975497535</v>
      </c>
      <c r="AJ251" s="78">
        <f t="shared" si="111"/>
        <v>9.8466459574021279</v>
      </c>
      <c r="AK251" s="78">
        <f t="shared" si="111"/>
        <v>6.806733403558713</v>
      </c>
      <c r="AL251" s="78">
        <f t="shared" si="111"/>
        <v>4.1613952764253748</v>
      </c>
      <c r="AM251" s="78">
        <f t="shared" si="111"/>
        <v>1.897119756161608</v>
      </c>
      <c r="AN251" s="78">
        <f t="shared" si="111"/>
        <v>0</v>
      </c>
      <c r="AO251" s="78">
        <f t="shared" si="111"/>
        <v>0</v>
      </c>
      <c r="AP251" s="78">
        <f t="shared" si="111"/>
        <v>0</v>
      </c>
      <c r="AQ251" s="78">
        <f t="shared" si="111"/>
        <v>0</v>
      </c>
      <c r="AR251" s="78">
        <f t="shared" si="111"/>
        <v>0</v>
      </c>
      <c r="AS251" s="78">
        <f t="shared" si="111"/>
        <v>0</v>
      </c>
      <c r="AT251" s="19"/>
      <c r="AU251" s="19"/>
      <c r="AV251" s="19"/>
      <c r="AW251" s="19"/>
      <c r="AX251" s="19"/>
      <c r="AY251" s="19"/>
      <c r="AZ251" s="19"/>
      <c r="BA251" s="19"/>
      <c r="BB251" s="19"/>
      <c r="BC251" s="19"/>
      <c r="BD251" s="19"/>
      <c r="BE251" s="19"/>
      <c r="BF251" s="19"/>
      <c r="BG251" s="19"/>
      <c r="BH251" s="19"/>
      <c r="BI251" s="19"/>
      <c r="BJ251" s="19"/>
    </row>
    <row r="252" spans="1:65" x14ac:dyDescent="0.3">
      <c r="A252" s="4"/>
      <c r="B252" s="4"/>
      <c r="C252" s="3" t="s">
        <v>12</v>
      </c>
      <c r="D252" s="4"/>
      <c r="E252" s="4"/>
      <c r="F252" s="4"/>
      <c r="G252" s="4"/>
      <c r="H252" s="109"/>
      <c r="I252" s="4"/>
      <c r="J252" s="4"/>
      <c r="K252" s="4"/>
      <c r="L252" s="4"/>
      <c r="M252" s="106">
        <v>0</v>
      </c>
      <c r="N252" s="106">
        <v>0</v>
      </c>
      <c r="O252" s="106">
        <v>0</v>
      </c>
      <c r="P252" s="106">
        <v>0</v>
      </c>
      <c r="Q252" s="106">
        <v>0</v>
      </c>
      <c r="R252" s="106">
        <v>0</v>
      </c>
      <c r="S252" s="106">
        <v>0</v>
      </c>
      <c r="T252" s="106">
        <v>0</v>
      </c>
      <c r="U252" s="106">
        <v>0</v>
      </c>
      <c r="V252" s="106">
        <v>0</v>
      </c>
      <c r="W252" s="106">
        <v>0</v>
      </c>
      <c r="X252" s="106">
        <v>0</v>
      </c>
      <c r="Y252" s="106">
        <v>0</v>
      </c>
      <c r="Z252" s="106">
        <v>0</v>
      </c>
      <c r="AA252" s="106">
        <v>0</v>
      </c>
      <c r="AB252" s="106">
        <v>0</v>
      </c>
      <c r="AC252" s="106">
        <v>0</v>
      </c>
      <c r="AD252" s="106">
        <v>0</v>
      </c>
      <c r="AE252" s="106">
        <v>0</v>
      </c>
      <c r="AF252" s="106">
        <v>0</v>
      </c>
      <c r="AG252" s="106">
        <v>0</v>
      </c>
      <c r="AH252" s="106">
        <v>0</v>
      </c>
      <c r="AI252" s="106">
        <v>0</v>
      </c>
      <c r="AJ252" s="106">
        <v>0</v>
      </c>
      <c r="AK252" s="106">
        <v>0</v>
      </c>
      <c r="AL252" s="106">
        <v>0</v>
      </c>
      <c r="AM252" s="106">
        <v>0</v>
      </c>
      <c r="AN252" s="106">
        <v>0</v>
      </c>
      <c r="AO252" s="106">
        <v>0</v>
      </c>
      <c r="AP252" s="106">
        <v>0</v>
      </c>
      <c r="AQ252" s="106">
        <v>0</v>
      </c>
      <c r="AR252" s="106">
        <v>0</v>
      </c>
      <c r="AS252" s="106">
        <v>0</v>
      </c>
      <c r="AT252" s="4"/>
      <c r="AU252" s="4"/>
      <c r="AV252" s="4"/>
      <c r="AW252" s="4"/>
      <c r="AX252" s="4"/>
      <c r="AY252" s="4"/>
      <c r="AZ252" s="4"/>
      <c r="BA252" s="4"/>
      <c r="BB252" s="4"/>
      <c r="BC252" s="4"/>
      <c r="BD252" s="4"/>
      <c r="BE252" s="4"/>
      <c r="BF252" s="4"/>
      <c r="BG252" s="4"/>
      <c r="BH252" s="4"/>
      <c r="BI252" s="4"/>
      <c r="BJ252" s="4"/>
    </row>
    <row r="253" spans="1:65" x14ac:dyDescent="0.3">
      <c r="A253" s="4"/>
      <c r="B253" s="4"/>
      <c r="C253" s="3"/>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c r="BC253" s="4"/>
      <c r="BD253" s="4"/>
      <c r="BE253" s="4"/>
      <c r="BF253" s="4"/>
      <c r="BG253" s="4"/>
      <c r="BH253" s="4"/>
      <c r="BI253" s="4"/>
      <c r="BJ253" s="4"/>
    </row>
    <row r="254" spans="1:65" x14ac:dyDescent="0.3">
      <c r="A254" s="4"/>
      <c r="B254" s="4"/>
      <c r="C254" s="65" t="s">
        <v>121</v>
      </c>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c r="BC254" s="4"/>
      <c r="BD254" s="4"/>
      <c r="BE254" s="4"/>
      <c r="BF254" s="4"/>
      <c r="BG254" s="4"/>
      <c r="BH254" s="4"/>
      <c r="BI254" s="4"/>
      <c r="BJ254" s="4"/>
      <c r="BK254" s="4"/>
      <c r="BL254" s="4"/>
      <c r="BM254" s="4"/>
    </row>
    <row r="255" spans="1:65" s="25" customFormat="1" x14ac:dyDescent="0.3">
      <c r="A255" s="108"/>
      <c r="B255" s="19"/>
      <c r="C255" s="20" t="s">
        <v>37</v>
      </c>
      <c r="D255" s="19"/>
      <c r="E255" s="19"/>
      <c r="F255" s="19"/>
      <c r="G255" s="19"/>
      <c r="H255" s="4"/>
      <c r="I255" s="19"/>
      <c r="J255" s="110"/>
      <c r="K255" s="19"/>
      <c r="L255" s="19"/>
      <c r="M255" s="22">
        <v>0</v>
      </c>
      <c r="N255" s="22">
        <v>0</v>
      </c>
      <c r="O255" s="22">
        <v>0</v>
      </c>
      <c r="P255" s="22">
        <v>0</v>
      </c>
      <c r="Q255" s="22">
        <v>0</v>
      </c>
      <c r="R255" s="22">
        <v>0</v>
      </c>
      <c r="S255" s="22">
        <v>0</v>
      </c>
      <c r="T255" s="22">
        <v>0</v>
      </c>
      <c r="U255" s="22">
        <v>0</v>
      </c>
      <c r="V255" s="22">
        <v>0</v>
      </c>
      <c r="W255" s="22">
        <v>0</v>
      </c>
      <c r="X255" s="22">
        <v>0</v>
      </c>
      <c r="Y255" s="22">
        <v>0</v>
      </c>
      <c r="Z255" s="22">
        <v>0</v>
      </c>
      <c r="AA255" s="22">
        <v>0</v>
      </c>
      <c r="AB255" s="22">
        <v>0</v>
      </c>
      <c r="AC255" s="22">
        <v>0</v>
      </c>
      <c r="AD255" s="22">
        <v>0</v>
      </c>
      <c r="AE255" s="22">
        <v>0</v>
      </c>
      <c r="AF255" s="22">
        <v>0</v>
      </c>
      <c r="AG255" s="22">
        <v>0</v>
      </c>
      <c r="AH255" s="22">
        <v>0</v>
      </c>
      <c r="AI255" s="22">
        <v>0</v>
      </c>
      <c r="AJ255" s="22">
        <v>0</v>
      </c>
      <c r="AK255" s="22">
        <v>0</v>
      </c>
      <c r="AL255" s="22">
        <v>0</v>
      </c>
      <c r="AM255" s="22">
        <v>0</v>
      </c>
      <c r="AN255" s="22">
        <v>0</v>
      </c>
      <c r="AO255" s="22">
        <v>0</v>
      </c>
      <c r="AP255" s="22">
        <v>0</v>
      </c>
      <c r="AQ255" s="22">
        <v>0</v>
      </c>
      <c r="AR255" s="22">
        <v>0</v>
      </c>
      <c r="AS255" s="22">
        <v>0</v>
      </c>
      <c r="AT255" s="19"/>
      <c r="AU255" s="19"/>
      <c r="AV255" s="19"/>
      <c r="AW255" s="19"/>
      <c r="AX255" s="19"/>
      <c r="AY255" s="19"/>
      <c r="AZ255" s="19"/>
      <c r="BA255" s="19"/>
      <c r="BB255" s="19"/>
      <c r="BC255" s="19"/>
      <c r="BD255" s="19"/>
      <c r="BE255" s="19"/>
      <c r="BF255" s="19"/>
      <c r="BG255" s="19"/>
      <c r="BH255" s="19"/>
      <c r="BI255" s="19"/>
      <c r="BJ255" s="19"/>
    </row>
    <row r="256" spans="1:65" s="25" customFormat="1" x14ac:dyDescent="0.3">
      <c r="A256" s="108"/>
      <c r="B256" s="108"/>
      <c r="C256" s="20" t="s">
        <v>11</v>
      </c>
      <c r="D256" s="19"/>
      <c r="E256" s="19"/>
      <c r="F256" s="19"/>
      <c r="G256" s="19"/>
      <c r="H256" s="4"/>
      <c r="I256" s="19"/>
      <c r="J256" s="110"/>
      <c r="K256" s="19"/>
      <c r="L256" s="19"/>
      <c r="M256" s="78">
        <f t="shared" ref="M256:AS256" si="112">M$317*(M93-M$92)</f>
        <v>0</v>
      </c>
      <c r="N256" s="78">
        <f t="shared" si="112"/>
        <v>0</v>
      </c>
      <c r="O256" s="78">
        <f t="shared" si="112"/>
        <v>0</v>
      </c>
      <c r="P256" s="78">
        <f t="shared" si="112"/>
        <v>0</v>
      </c>
      <c r="Q256" s="78">
        <f t="shared" si="112"/>
        <v>0</v>
      </c>
      <c r="R256" s="78">
        <f t="shared" si="112"/>
        <v>0</v>
      </c>
      <c r="S256" s="78">
        <f t="shared" si="112"/>
        <v>0</v>
      </c>
      <c r="T256" s="78">
        <f t="shared" si="112"/>
        <v>0</v>
      </c>
      <c r="U256" s="78">
        <f t="shared" si="112"/>
        <v>0</v>
      </c>
      <c r="V256" s="78">
        <f t="shared" si="112"/>
        <v>0</v>
      </c>
      <c r="W256" s="78">
        <f t="shared" si="112"/>
        <v>0</v>
      </c>
      <c r="X256" s="78">
        <f t="shared" si="112"/>
        <v>0</v>
      </c>
      <c r="Y256" s="78">
        <f t="shared" si="112"/>
        <v>0</v>
      </c>
      <c r="Z256" s="78">
        <f t="shared" si="112"/>
        <v>0</v>
      </c>
      <c r="AA256" s="78">
        <f t="shared" si="112"/>
        <v>0</v>
      </c>
      <c r="AB256" s="78">
        <f t="shared" si="112"/>
        <v>0</v>
      </c>
      <c r="AC256" s="78">
        <f t="shared" si="112"/>
        <v>0</v>
      </c>
      <c r="AD256" s="78">
        <f t="shared" si="112"/>
        <v>0</v>
      </c>
      <c r="AE256" s="78">
        <f t="shared" si="112"/>
        <v>7.4394762968962396E-13</v>
      </c>
      <c r="AF256" s="78">
        <f t="shared" si="112"/>
        <v>7.4394762968962396E-13</v>
      </c>
      <c r="AG256" s="78">
        <f t="shared" si="112"/>
        <v>7.4394762968962396E-13</v>
      </c>
      <c r="AH256" s="78">
        <f t="shared" si="112"/>
        <v>7.4394762968962396E-13</v>
      </c>
      <c r="AI256" s="78">
        <f t="shared" si="112"/>
        <v>7.4394762968962396E-13</v>
      </c>
      <c r="AJ256" s="78">
        <f t="shared" si="112"/>
        <v>7.4394762968962396E-13</v>
      </c>
      <c r="AK256" s="78">
        <f t="shared" si="112"/>
        <v>7.4394762968962396E-13</v>
      </c>
      <c r="AL256" s="78">
        <f t="shared" si="112"/>
        <v>7.4394762968962396E-13</v>
      </c>
      <c r="AM256" s="78">
        <f t="shared" si="112"/>
        <v>7.4394762968962396E-13</v>
      </c>
      <c r="AN256" s="78">
        <f t="shared" si="112"/>
        <v>0</v>
      </c>
      <c r="AO256" s="78">
        <f t="shared" si="112"/>
        <v>0</v>
      </c>
      <c r="AP256" s="78">
        <f t="shared" si="112"/>
        <v>0</v>
      </c>
      <c r="AQ256" s="78">
        <f t="shared" si="112"/>
        <v>0</v>
      </c>
      <c r="AR256" s="78">
        <f t="shared" si="112"/>
        <v>0</v>
      </c>
      <c r="AS256" s="78">
        <f t="shared" si="112"/>
        <v>0</v>
      </c>
      <c r="AT256" s="19"/>
      <c r="AU256" s="19"/>
      <c r="AV256" s="19"/>
      <c r="AW256" s="19"/>
      <c r="AX256" s="19"/>
      <c r="AY256" s="19"/>
      <c r="AZ256" s="19"/>
      <c r="BA256" s="19"/>
      <c r="BB256" s="19"/>
      <c r="BC256" s="19"/>
      <c r="BD256" s="19"/>
      <c r="BE256" s="19"/>
      <c r="BF256" s="19"/>
      <c r="BG256" s="19"/>
      <c r="BH256" s="19"/>
      <c r="BI256" s="19"/>
      <c r="BJ256" s="19"/>
    </row>
    <row r="257" spans="1:65" s="25" customFormat="1" x14ac:dyDescent="0.3">
      <c r="A257" s="108"/>
      <c r="B257" s="108"/>
      <c r="C257" s="55" t="s">
        <v>39</v>
      </c>
      <c r="D257" s="19"/>
      <c r="E257" s="19"/>
      <c r="F257" s="19"/>
      <c r="G257" s="19"/>
      <c r="H257" s="4"/>
      <c r="I257" s="19"/>
      <c r="J257" s="110"/>
      <c r="K257" s="19"/>
      <c r="L257" s="19"/>
      <c r="M257" s="114">
        <f t="shared" ref="M257:AS257" si="113">M$317*(M94-M$92)</f>
        <v>0</v>
      </c>
      <c r="N257" s="114">
        <f t="shared" si="113"/>
        <v>0</v>
      </c>
      <c r="O257" s="114">
        <f t="shared" si="113"/>
        <v>0</v>
      </c>
      <c r="P257" s="114">
        <f t="shared" si="113"/>
        <v>184.6340222049721</v>
      </c>
      <c r="Q257" s="114">
        <f t="shared" si="113"/>
        <v>379.66919085673737</v>
      </c>
      <c r="R257" s="114">
        <f t="shared" si="113"/>
        <v>631.60522917511844</v>
      </c>
      <c r="S257" s="114">
        <f t="shared" si="113"/>
        <v>768.11611823806879</v>
      </c>
      <c r="T257" s="114">
        <f t="shared" si="113"/>
        <v>972.64868311770715</v>
      </c>
      <c r="U257" s="114">
        <f t="shared" si="113"/>
        <v>1166.4551360874266</v>
      </c>
      <c r="V257" s="114">
        <f t="shared" si="113"/>
        <v>1348.416017534169</v>
      </c>
      <c r="W257" s="114">
        <f t="shared" si="113"/>
        <v>1525.0278732121508</v>
      </c>
      <c r="X257" s="114">
        <f t="shared" si="113"/>
        <v>1696.7475631606883</v>
      </c>
      <c r="Y257" s="114">
        <f t="shared" si="113"/>
        <v>1868.5219936912431</v>
      </c>
      <c r="Z257" s="114">
        <f t="shared" si="113"/>
        <v>2120.0505575010347</v>
      </c>
      <c r="AA257" s="114">
        <f t="shared" si="113"/>
        <v>2371.5791213108264</v>
      </c>
      <c r="AB257" s="114">
        <f t="shared" si="113"/>
        <v>2623.107685120618</v>
      </c>
      <c r="AC257" s="114">
        <f t="shared" si="113"/>
        <v>2874.6362489304097</v>
      </c>
      <c r="AD257" s="114">
        <f t="shared" si="113"/>
        <v>3126.1648127402013</v>
      </c>
      <c r="AE257" s="114">
        <f t="shared" si="113"/>
        <v>3377.693376549993</v>
      </c>
      <c r="AF257" s="114">
        <f t="shared" si="113"/>
        <v>3629.2219403597846</v>
      </c>
      <c r="AG257" s="114">
        <f t="shared" si="113"/>
        <v>3880.7505041695763</v>
      </c>
      <c r="AH257" s="114">
        <f t="shared" si="113"/>
        <v>4132.2790679793679</v>
      </c>
      <c r="AI257" s="114">
        <f t="shared" si="113"/>
        <v>4383.8076317891591</v>
      </c>
      <c r="AJ257" s="114">
        <f t="shared" si="113"/>
        <v>4635.3361955989512</v>
      </c>
      <c r="AK257" s="114">
        <f t="shared" si="113"/>
        <v>4886.8647594087424</v>
      </c>
      <c r="AL257" s="114">
        <f t="shared" si="113"/>
        <v>5138.3933232185345</v>
      </c>
      <c r="AM257" s="114">
        <f t="shared" si="113"/>
        <v>5389.9218870283257</v>
      </c>
      <c r="AN257" s="114">
        <f t="shared" si="113"/>
        <v>5641.4504508381169</v>
      </c>
      <c r="AO257" s="114">
        <f t="shared" si="113"/>
        <v>5892.9790146479081</v>
      </c>
      <c r="AP257" s="114">
        <f t="shared" si="113"/>
        <v>6144.5075784577002</v>
      </c>
      <c r="AQ257" s="114">
        <f t="shared" si="113"/>
        <v>6396.0361422674914</v>
      </c>
      <c r="AR257" s="114">
        <f t="shared" si="113"/>
        <v>6647.5647060772835</v>
      </c>
      <c r="AS257" s="114">
        <f t="shared" si="113"/>
        <v>6899.0932698870747</v>
      </c>
      <c r="AT257" s="19"/>
      <c r="AU257" s="19"/>
      <c r="AV257" s="19"/>
      <c r="AW257" s="19"/>
      <c r="AX257" s="19"/>
      <c r="AY257" s="19"/>
      <c r="AZ257" s="19"/>
      <c r="BA257" s="19"/>
      <c r="BB257" s="19"/>
      <c r="BC257" s="19"/>
      <c r="BD257" s="19"/>
      <c r="BE257" s="19"/>
      <c r="BF257" s="19"/>
      <c r="BG257" s="19"/>
      <c r="BH257" s="19"/>
      <c r="BI257" s="19"/>
      <c r="BJ257" s="19"/>
    </row>
    <row r="258" spans="1:65" x14ac:dyDescent="0.3">
      <c r="A258" s="4"/>
      <c r="B258" s="4"/>
      <c r="C258" s="3" t="s">
        <v>40</v>
      </c>
      <c r="D258" s="4"/>
      <c r="E258" s="4"/>
      <c r="F258" s="4"/>
      <c r="G258" s="4"/>
      <c r="H258" s="4"/>
      <c r="I258" s="4"/>
      <c r="J258" s="4"/>
      <c r="K258" s="4"/>
      <c r="L258" s="4"/>
      <c r="M258" s="106">
        <v>0</v>
      </c>
      <c r="N258" s="106">
        <v>0</v>
      </c>
      <c r="O258" s="106">
        <v>0</v>
      </c>
      <c r="P258" s="106">
        <v>184.6340222049721</v>
      </c>
      <c r="Q258" s="106">
        <v>379.66919085673737</v>
      </c>
      <c r="R258" s="106">
        <v>631.60522917511844</v>
      </c>
      <c r="S258" s="106">
        <v>768.11611823806879</v>
      </c>
      <c r="T258" s="106">
        <v>972.64868311770715</v>
      </c>
      <c r="U258" s="106">
        <v>1166.4551360874266</v>
      </c>
      <c r="V258" s="106">
        <v>1348.416017534169</v>
      </c>
      <c r="W258" s="106">
        <v>1525.0278732121508</v>
      </c>
      <c r="X258" s="106">
        <v>1696.7475631606883</v>
      </c>
      <c r="Y258" s="106">
        <v>1868.5219936912431</v>
      </c>
      <c r="Z258" s="106">
        <v>2120.0505575010347</v>
      </c>
      <c r="AA258" s="106">
        <v>2371.5791213108264</v>
      </c>
      <c r="AB258" s="106">
        <v>2623.107685120618</v>
      </c>
      <c r="AC258" s="106">
        <v>2874.6362489304097</v>
      </c>
      <c r="AD258" s="106">
        <v>3126.1648127402013</v>
      </c>
      <c r="AE258" s="106">
        <v>3377.693376549993</v>
      </c>
      <c r="AF258" s="106">
        <v>3629.2219403597846</v>
      </c>
      <c r="AG258" s="106">
        <v>3880.7505041695763</v>
      </c>
      <c r="AH258" s="106">
        <v>4132.2790679793679</v>
      </c>
      <c r="AI258" s="106">
        <v>4383.8076317891591</v>
      </c>
      <c r="AJ258" s="106">
        <v>4635.3361955989512</v>
      </c>
      <c r="AK258" s="106">
        <v>4886.8647594087424</v>
      </c>
      <c r="AL258" s="106">
        <v>5138.3933232185345</v>
      </c>
      <c r="AM258" s="106">
        <v>5389.9218870283257</v>
      </c>
      <c r="AN258" s="106">
        <v>5641.4504508381169</v>
      </c>
      <c r="AO258" s="106">
        <v>5892.9790146479081</v>
      </c>
      <c r="AP258" s="106">
        <v>6144.5075784577002</v>
      </c>
      <c r="AQ258" s="106">
        <v>6396.0361422674914</v>
      </c>
      <c r="AR258" s="106">
        <v>6647.5647060772835</v>
      </c>
      <c r="AS258" s="106">
        <v>6899.0932698870747</v>
      </c>
      <c r="AT258" s="4"/>
      <c r="AU258" s="4"/>
      <c r="AV258" s="4"/>
      <c r="AW258" s="4"/>
      <c r="AX258" s="4"/>
      <c r="AY258" s="4"/>
      <c r="AZ258" s="4"/>
      <c r="BA258" s="4"/>
      <c r="BB258" s="4"/>
      <c r="BC258" s="4"/>
      <c r="BD258" s="4"/>
      <c r="BE258" s="4"/>
      <c r="BF258" s="4"/>
      <c r="BG258" s="4"/>
      <c r="BH258" s="4"/>
      <c r="BI258" s="4"/>
      <c r="BJ258" s="4"/>
    </row>
    <row r="259" spans="1:65" x14ac:dyDescent="0.3">
      <c r="A259" s="4"/>
      <c r="B259" s="4"/>
      <c r="C259" s="3"/>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row>
    <row r="260" spans="1:65" x14ac:dyDescent="0.3">
      <c r="A260" s="4"/>
      <c r="B260" s="4"/>
      <c r="C260" s="65" t="s">
        <v>122</v>
      </c>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c r="BC260" s="4"/>
      <c r="BD260" s="4"/>
      <c r="BE260" s="4"/>
      <c r="BF260" s="4"/>
      <c r="BG260" s="4"/>
      <c r="BH260" s="4"/>
      <c r="BI260" s="4"/>
      <c r="BJ260" s="4"/>
      <c r="BK260" s="4"/>
      <c r="BL260" s="4"/>
      <c r="BM260" s="4"/>
    </row>
    <row r="261" spans="1:65" s="25" customFormat="1" x14ac:dyDescent="0.3">
      <c r="A261" s="108"/>
      <c r="B261" s="19"/>
      <c r="C261" s="20" t="s">
        <v>44</v>
      </c>
      <c r="D261" s="19"/>
      <c r="E261" s="19"/>
      <c r="F261" s="19"/>
      <c r="G261" s="19"/>
      <c r="H261" s="4"/>
      <c r="I261" s="19"/>
      <c r="J261" s="110"/>
      <c r="K261" s="19"/>
      <c r="L261" s="19"/>
      <c r="M261" s="22">
        <v>0</v>
      </c>
      <c r="N261" s="22">
        <v>0</v>
      </c>
      <c r="O261" s="22">
        <v>0</v>
      </c>
      <c r="P261" s="22">
        <v>0</v>
      </c>
      <c r="Q261" s="22">
        <v>0</v>
      </c>
      <c r="R261" s="22">
        <v>0</v>
      </c>
      <c r="S261" s="22">
        <v>0</v>
      </c>
      <c r="T261" s="22">
        <v>0</v>
      </c>
      <c r="U261" s="22">
        <v>0</v>
      </c>
      <c r="V261" s="22">
        <v>0</v>
      </c>
      <c r="W261" s="22">
        <v>0</v>
      </c>
      <c r="X261" s="22">
        <v>0</v>
      </c>
      <c r="Y261" s="22">
        <v>0</v>
      </c>
      <c r="Z261" s="22">
        <v>0</v>
      </c>
      <c r="AA261" s="22">
        <v>0</v>
      </c>
      <c r="AB261" s="22">
        <v>0</v>
      </c>
      <c r="AC261" s="22">
        <v>0</v>
      </c>
      <c r="AD261" s="22">
        <v>0</v>
      </c>
      <c r="AE261" s="22">
        <v>0</v>
      </c>
      <c r="AF261" s="22">
        <v>0</v>
      </c>
      <c r="AG261" s="22">
        <v>0</v>
      </c>
      <c r="AH261" s="22">
        <v>0</v>
      </c>
      <c r="AI261" s="22">
        <v>0</v>
      </c>
      <c r="AJ261" s="22">
        <v>0</v>
      </c>
      <c r="AK261" s="22">
        <v>0</v>
      </c>
      <c r="AL261" s="22">
        <v>0</v>
      </c>
      <c r="AM261" s="22">
        <v>0</v>
      </c>
      <c r="AN261" s="22">
        <v>0</v>
      </c>
      <c r="AO261" s="22">
        <v>0</v>
      </c>
      <c r="AP261" s="22">
        <v>0</v>
      </c>
      <c r="AQ261" s="22">
        <v>0</v>
      </c>
      <c r="AR261" s="22">
        <v>0</v>
      </c>
      <c r="AS261" s="22">
        <v>0</v>
      </c>
      <c r="AT261" s="19"/>
      <c r="AU261" s="19"/>
      <c r="AV261" s="19"/>
      <c r="AW261" s="19"/>
      <c r="AX261" s="19"/>
      <c r="AY261" s="19"/>
      <c r="AZ261" s="19"/>
      <c r="BA261" s="19"/>
      <c r="BB261" s="19"/>
      <c r="BC261" s="19"/>
      <c r="BD261" s="19"/>
      <c r="BE261" s="19"/>
      <c r="BF261" s="19"/>
      <c r="BG261" s="19"/>
      <c r="BH261" s="19"/>
      <c r="BI261" s="19"/>
      <c r="BJ261" s="19"/>
    </row>
    <row r="262" spans="1:65" s="25" customFormat="1" x14ac:dyDescent="0.3">
      <c r="A262" s="108"/>
      <c r="B262" s="19"/>
      <c r="C262" s="55" t="s">
        <v>39</v>
      </c>
      <c r="D262" s="19"/>
      <c r="E262" s="19"/>
      <c r="F262" s="19"/>
      <c r="G262" s="19"/>
      <c r="H262" s="4"/>
      <c r="I262" s="19"/>
      <c r="J262" s="110"/>
      <c r="K262" s="19"/>
      <c r="L262" s="19"/>
      <c r="M262" s="114">
        <f>M$319*(M105-M$102)</f>
        <v>0</v>
      </c>
      <c r="N262" s="114">
        <f t="shared" ref="N262:AS262" si="114">N$319*(N105-N$102)</f>
        <v>0</v>
      </c>
      <c r="O262" s="114">
        <f>O$319*(O105-O$102)</f>
        <v>338.50800639738799</v>
      </c>
      <c r="P262" s="114">
        <f t="shared" si="114"/>
        <v>160.99386953359158</v>
      </c>
      <c r="Q262" s="114">
        <f t="shared" si="114"/>
        <v>236.56333110926465</v>
      </c>
      <c r="R262" s="114">
        <f t="shared" si="114"/>
        <v>299.1414883894995</v>
      </c>
      <c r="S262" s="114">
        <f t="shared" si="114"/>
        <v>4.8634603582395979</v>
      </c>
      <c r="T262" s="114">
        <f t="shared" si="114"/>
        <v>5.4927221107299848</v>
      </c>
      <c r="U262" s="114">
        <f t="shared" si="114"/>
        <v>6.0847898107361154</v>
      </c>
      <c r="V262" s="114">
        <f t="shared" si="114"/>
        <v>6.6636646982812069</v>
      </c>
      <c r="W262" s="114">
        <f t="shared" si="114"/>
        <v>7.2403188270447094</v>
      </c>
      <c r="X262" s="114">
        <f t="shared" si="114"/>
        <v>7.8179779281881325</v>
      </c>
      <c r="Y262" s="114">
        <f t="shared" si="114"/>
        <v>8.4007125418518651</v>
      </c>
      <c r="Z262" s="114">
        <f t="shared" si="114"/>
        <v>8.7654200279305403</v>
      </c>
      <c r="AA262" s="114">
        <f t="shared" si="114"/>
        <v>9.3325729968587563</v>
      </c>
      <c r="AB262" s="114">
        <f t="shared" si="114"/>
        <v>9.9001557863450405</v>
      </c>
      <c r="AC262" s="114">
        <f t="shared" si="114"/>
        <v>10.467308755273256</v>
      </c>
      <c r="AD262" s="114">
        <f t="shared" si="114"/>
        <v>11.034461724201472</v>
      </c>
      <c r="AE262" s="114">
        <f t="shared" si="114"/>
        <v>11.602044513687757</v>
      </c>
      <c r="AF262" s="114">
        <f t="shared" si="114"/>
        <v>12.169197482615973</v>
      </c>
      <c r="AG262" s="114">
        <f t="shared" si="114"/>
        <v>12.736780272102257</v>
      </c>
      <c r="AH262" s="114">
        <f t="shared" si="114"/>
        <v>13.303933241030473</v>
      </c>
      <c r="AI262" s="114">
        <f t="shared" si="114"/>
        <v>13.871516030516755</v>
      </c>
      <c r="AJ262" s="114">
        <f t="shared" si="114"/>
        <v>14.438668999444973</v>
      </c>
      <c r="AK262" s="114">
        <f t="shared" si="114"/>
        <v>15.005821968373189</v>
      </c>
      <c r="AL262" s="114">
        <f t="shared" si="114"/>
        <v>15.573404757859471</v>
      </c>
      <c r="AM262" s="114">
        <f t="shared" si="114"/>
        <v>16.140557726787687</v>
      </c>
      <c r="AN262" s="114">
        <f t="shared" si="114"/>
        <v>16.708140516273971</v>
      </c>
      <c r="AO262" s="114">
        <f t="shared" si="114"/>
        <v>17.275293485202187</v>
      </c>
      <c r="AP262" s="114">
        <f t="shared" si="114"/>
        <v>17.842876274688471</v>
      </c>
      <c r="AQ262" s="114">
        <f t="shared" si="114"/>
        <v>18.410029243616684</v>
      </c>
      <c r="AR262" s="114">
        <f t="shared" si="114"/>
        <v>18.9771822125449</v>
      </c>
      <c r="AS262" s="114">
        <f t="shared" ca="1" si="114"/>
        <v>19.544765002031184</v>
      </c>
      <c r="AT262" s="19"/>
      <c r="AU262" s="19"/>
      <c r="AV262" s="19"/>
      <c r="AW262" s="19"/>
      <c r="AX262" s="19"/>
      <c r="AY262" s="19"/>
      <c r="AZ262" s="19"/>
      <c r="BA262" s="19"/>
      <c r="BB262" s="19"/>
      <c r="BC262" s="19"/>
      <c r="BD262" s="19"/>
      <c r="BE262" s="19"/>
      <c r="BF262" s="19"/>
      <c r="BG262" s="19"/>
      <c r="BH262" s="19"/>
      <c r="BI262" s="19"/>
      <c r="BJ262" s="19"/>
    </row>
    <row r="263" spans="1:65" x14ac:dyDescent="0.3">
      <c r="A263" s="4"/>
      <c r="B263" s="4"/>
      <c r="C263" s="3" t="s">
        <v>40</v>
      </c>
      <c r="D263" s="4"/>
      <c r="E263" s="4"/>
      <c r="F263" s="4"/>
      <c r="G263" s="4"/>
      <c r="H263" s="4"/>
      <c r="I263" s="4"/>
      <c r="J263" s="4"/>
      <c r="K263" s="4"/>
      <c r="L263" s="4"/>
      <c r="M263" s="106">
        <v>0</v>
      </c>
      <c r="N263" s="106">
        <v>0</v>
      </c>
      <c r="O263" s="106">
        <v>338.50800639738799</v>
      </c>
      <c r="P263" s="106">
        <v>160.99386953359158</v>
      </c>
      <c r="Q263" s="106">
        <v>236.56333110926465</v>
      </c>
      <c r="R263" s="106">
        <v>299.1414883894995</v>
      </c>
      <c r="S263" s="106">
        <v>4.8634603582395979</v>
      </c>
      <c r="T263" s="106">
        <v>5.4927221107299848</v>
      </c>
      <c r="U263" s="106">
        <v>6.0847898107361154</v>
      </c>
      <c r="V263" s="106">
        <v>6.6636646982812069</v>
      </c>
      <c r="W263" s="106">
        <v>7.2403188270447094</v>
      </c>
      <c r="X263" s="106">
        <v>7.8179779281881325</v>
      </c>
      <c r="Y263" s="106">
        <v>8.4007125418518651</v>
      </c>
      <c r="Z263" s="106">
        <v>8.7654200279305403</v>
      </c>
      <c r="AA263" s="106">
        <v>9.3325729968587563</v>
      </c>
      <c r="AB263" s="106">
        <v>9.9001557863450405</v>
      </c>
      <c r="AC263" s="106">
        <v>10.467308755273256</v>
      </c>
      <c r="AD263" s="106">
        <v>11.034461724201472</v>
      </c>
      <c r="AE263" s="106">
        <v>11.602044513687757</v>
      </c>
      <c r="AF263" s="106">
        <v>12.169197482615973</v>
      </c>
      <c r="AG263" s="106">
        <v>12.736780272102257</v>
      </c>
      <c r="AH263" s="106">
        <v>13.303933241030473</v>
      </c>
      <c r="AI263" s="106">
        <v>13.871516030516755</v>
      </c>
      <c r="AJ263" s="106">
        <v>14.438668999444973</v>
      </c>
      <c r="AK263" s="106">
        <v>15.005821968373189</v>
      </c>
      <c r="AL263" s="106">
        <v>15.573404757859471</v>
      </c>
      <c r="AM263" s="106">
        <v>16.140557726787687</v>
      </c>
      <c r="AN263" s="106">
        <v>16.708140516273971</v>
      </c>
      <c r="AO263" s="106">
        <v>17.275293485202187</v>
      </c>
      <c r="AP263" s="106">
        <v>17.842876274688471</v>
      </c>
      <c r="AQ263" s="106">
        <v>18.410029243616684</v>
      </c>
      <c r="AR263" s="106">
        <v>18.9771822125449</v>
      </c>
      <c r="AS263" s="106">
        <v>19.544765002031184</v>
      </c>
      <c r="AT263" s="4"/>
      <c r="AU263" s="4"/>
      <c r="AV263" s="4"/>
      <c r="AW263" s="4"/>
      <c r="AX263" s="4"/>
      <c r="AY263" s="4"/>
      <c r="AZ263" s="4"/>
      <c r="BA263" s="4"/>
      <c r="BB263" s="4"/>
      <c r="BC263" s="4"/>
      <c r="BD263" s="4"/>
      <c r="BE263" s="4"/>
      <c r="BF263" s="4"/>
      <c r="BG263" s="4"/>
      <c r="BH263" s="4"/>
      <c r="BI263" s="4"/>
      <c r="BJ263" s="4"/>
    </row>
    <row r="264" spans="1:65" x14ac:dyDescent="0.3">
      <c r="A264" s="4"/>
      <c r="B264" s="4"/>
      <c r="C264" s="3"/>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c r="BC264" s="4"/>
      <c r="BD264" s="4"/>
      <c r="BE264" s="4"/>
      <c r="BF264" s="4"/>
      <c r="BG264" s="4"/>
      <c r="BH264" s="4"/>
      <c r="BI264" s="4"/>
      <c r="BJ264" s="4"/>
    </row>
    <row r="265" spans="1:65" x14ac:dyDescent="0.3">
      <c r="A265" s="4"/>
      <c r="B265" s="4"/>
      <c r="C265" s="65" t="s">
        <v>114</v>
      </c>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c r="BC265" s="4"/>
      <c r="BD265" s="4"/>
      <c r="BE265" s="4"/>
      <c r="BF265" s="4"/>
      <c r="BG265" s="4"/>
      <c r="BH265" s="4"/>
      <c r="BI265" s="4"/>
      <c r="BJ265" s="4"/>
    </row>
    <row r="266" spans="1:65" x14ac:dyDescent="0.3">
      <c r="A266" s="4"/>
      <c r="B266" s="4"/>
      <c r="C266" s="20" t="s">
        <v>90</v>
      </c>
      <c r="D266" s="4"/>
      <c r="E266" s="4"/>
      <c r="F266" s="4"/>
      <c r="G266" s="4"/>
      <c r="H266" s="4"/>
      <c r="I266" s="4"/>
      <c r="J266" s="110"/>
      <c r="K266" s="4"/>
      <c r="L266" s="4"/>
      <c r="M266" s="47">
        <v>0</v>
      </c>
      <c r="N266" s="47">
        <v>0</v>
      </c>
      <c r="O266" s="47">
        <v>0</v>
      </c>
      <c r="P266" s="47">
        <v>0</v>
      </c>
      <c r="Q266" s="47">
        <v>0</v>
      </c>
      <c r="R266" s="47">
        <v>0</v>
      </c>
      <c r="S266" s="47">
        <v>0</v>
      </c>
      <c r="T266" s="47">
        <v>0</v>
      </c>
      <c r="U266" s="47">
        <v>0</v>
      </c>
      <c r="V266" s="47">
        <v>0</v>
      </c>
      <c r="W266" s="47">
        <v>0</v>
      </c>
      <c r="X266" s="47">
        <v>0</v>
      </c>
      <c r="Y266" s="47">
        <v>0</v>
      </c>
      <c r="Z266" s="47">
        <v>0</v>
      </c>
      <c r="AA266" s="47">
        <v>0</v>
      </c>
      <c r="AB266" s="47">
        <v>0</v>
      </c>
      <c r="AC266" s="47">
        <v>0</v>
      </c>
      <c r="AD266" s="47">
        <v>0</v>
      </c>
      <c r="AE266" s="47">
        <v>0</v>
      </c>
      <c r="AF266" s="47">
        <v>0</v>
      </c>
      <c r="AG266" s="47">
        <v>0</v>
      </c>
      <c r="AH266" s="47">
        <v>0</v>
      </c>
      <c r="AI266" s="47">
        <v>0</v>
      </c>
      <c r="AJ266" s="47">
        <v>0</v>
      </c>
      <c r="AK266" s="47">
        <v>0</v>
      </c>
      <c r="AL266" s="47">
        <v>0</v>
      </c>
      <c r="AM266" s="47">
        <v>0</v>
      </c>
      <c r="AN266" s="47">
        <v>0</v>
      </c>
      <c r="AO266" s="47">
        <v>0</v>
      </c>
      <c r="AP266" s="47">
        <v>0</v>
      </c>
      <c r="AQ266" s="47">
        <v>0</v>
      </c>
      <c r="AR266" s="47">
        <v>0</v>
      </c>
      <c r="AS266" s="47">
        <v>0</v>
      </c>
      <c r="AT266" s="4"/>
      <c r="AU266" s="4"/>
      <c r="AV266" s="4"/>
      <c r="AW266" s="4"/>
      <c r="AX266" s="4"/>
      <c r="AY266" s="4"/>
      <c r="AZ266" s="4"/>
      <c r="BA266" s="4"/>
      <c r="BB266" s="4"/>
      <c r="BC266" s="4"/>
      <c r="BD266" s="4"/>
      <c r="BE266" s="4"/>
      <c r="BF266" s="4"/>
      <c r="BG266" s="4"/>
      <c r="BH266" s="4"/>
      <c r="BI266" s="4"/>
      <c r="BJ266" s="4"/>
    </row>
    <row r="267" spans="1:65" x14ac:dyDescent="0.3">
      <c r="A267" s="4"/>
      <c r="B267" s="4"/>
      <c r="C267" s="55" t="s">
        <v>39</v>
      </c>
      <c r="D267" s="4"/>
      <c r="E267" s="4"/>
      <c r="F267" s="4"/>
      <c r="G267" s="4"/>
      <c r="H267" s="4"/>
      <c r="I267" s="4"/>
      <c r="J267" s="110"/>
      <c r="K267" s="4"/>
      <c r="L267" s="4"/>
      <c r="M267" s="114">
        <f>M$321*(M190-M$189)</f>
        <v>0</v>
      </c>
      <c r="N267" s="114">
        <f t="shared" ref="N267:AS267" si="115">N$321*(N190-N$189)</f>
        <v>0</v>
      </c>
      <c r="O267" s="114">
        <f>O$321*(O190-O$189)</f>
        <v>99.470568467987974</v>
      </c>
      <c r="P267" s="114">
        <f t="shared" si="115"/>
        <v>203.63964631027318</v>
      </c>
      <c r="Q267" s="114">
        <f>Q$321*(Q190-Q$189)</f>
        <v>307.48333382099003</v>
      </c>
      <c r="R267" s="114">
        <f t="shared" si="115"/>
        <v>410.25852591440093</v>
      </c>
      <c r="S267" s="114">
        <f t="shared" si="115"/>
        <v>523.3621576993603</v>
      </c>
      <c r="T267" s="114">
        <f t="shared" si="115"/>
        <v>639.0171653215391</v>
      </c>
      <c r="U267" s="114">
        <f t="shared" si="115"/>
        <v>756.86938372599593</v>
      </c>
      <c r="V267" s="114">
        <f t="shared" si="115"/>
        <v>876.73147927108027</v>
      </c>
      <c r="W267" s="114">
        <f t="shared" si="115"/>
        <v>986.57903070322971</v>
      </c>
      <c r="X267" s="114">
        <f t="shared" si="115"/>
        <v>1108.561943094179</v>
      </c>
      <c r="Y267" s="114">
        <f t="shared" si="115"/>
        <v>1232.0855550800607</v>
      </c>
      <c r="Z267" s="114">
        <f t="shared" si="115"/>
        <v>1232.0855550800607</v>
      </c>
      <c r="AA267" s="114">
        <f t="shared" si="115"/>
        <v>1232.0855550800607</v>
      </c>
      <c r="AB267" s="114">
        <f t="shared" si="115"/>
        <v>1232.0855550800607</v>
      </c>
      <c r="AC267" s="114">
        <f t="shared" si="115"/>
        <v>1232.0855550800607</v>
      </c>
      <c r="AD267" s="114">
        <f t="shared" si="115"/>
        <v>1232.0855550800607</v>
      </c>
      <c r="AE267" s="114">
        <f t="shared" si="115"/>
        <v>1232.0855550800607</v>
      </c>
      <c r="AF267" s="114">
        <f t="shared" si="115"/>
        <v>1217.2411508019877</v>
      </c>
      <c r="AG267" s="114">
        <f t="shared" si="115"/>
        <v>1217.2411508019877</v>
      </c>
      <c r="AH267" s="114">
        <f t="shared" si="115"/>
        <v>1217.2411508019877</v>
      </c>
      <c r="AI267" s="114">
        <f t="shared" si="115"/>
        <v>1217.2411508019877</v>
      </c>
      <c r="AJ267" s="114">
        <f t="shared" si="115"/>
        <v>1217.2411508019877</v>
      </c>
      <c r="AK267" s="114">
        <f t="shared" si="115"/>
        <v>1217.2411508019877</v>
      </c>
      <c r="AL267" s="114">
        <f t="shared" si="115"/>
        <v>1217.2411508019877</v>
      </c>
      <c r="AM267" s="114">
        <f t="shared" si="115"/>
        <v>1217.2411508019877</v>
      </c>
      <c r="AN267" s="114">
        <f t="shared" si="115"/>
        <v>1217.2411508019877</v>
      </c>
      <c r="AO267" s="114">
        <f t="shared" si="115"/>
        <v>1217.2411508019877</v>
      </c>
      <c r="AP267" s="114">
        <f t="shared" si="115"/>
        <v>1217.2411508019877</v>
      </c>
      <c r="AQ267" s="114">
        <f t="shared" si="115"/>
        <v>1217.2411508019877</v>
      </c>
      <c r="AR267" s="114">
        <f t="shared" si="115"/>
        <v>1217.2411508019877</v>
      </c>
      <c r="AS267" s="114">
        <f t="shared" si="115"/>
        <v>1217.2411508019877</v>
      </c>
      <c r="AT267" s="4"/>
      <c r="AU267" s="4"/>
      <c r="AV267" s="4"/>
      <c r="AW267" s="4"/>
      <c r="AX267" s="4"/>
      <c r="AY267" s="4"/>
      <c r="AZ267" s="4"/>
      <c r="BA267" s="4"/>
      <c r="BB267" s="4"/>
      <c r="BC267" s="4"/>
      <c r="BD267" s="4"/>
      <c r="BE267" s="4"/>
      <c r="BF267" s="4"/>
      <c r="BG267" s="4"/>
      <c r="BH267" s="4"/>
      <c r="BI267" s="4"/>
      <c r="BJ267" s="4"/>
    </row>
    <row r="268" spans="1:65" x14ac:dyDescent="0.3">
      <c r="A268" s="4"/>
      <c r="B268" s="4"/>
      <c r="C268" s="3" t="s">
        <v>40</v>
      </c>
      <c r="D268" s="4"/>
      <c r="E268" s="4"/>
      <c r="F268" s="4"/>
      <c r="G268" s="4"/>
      <c r="H268" s="4"/>
      <c r="I268" s="4"/>
      <c r="J268" s="9"/>
      <c r="K268" s="4"/>
      <c r="L268" s="4"/>
      <c r="M268" s="106">
        <v>0</v>
      </c>
      <c r="N268" s="106">
        <v>0</v>
      </c>
      <c r="O268" s="106">
        <v>99.470568467987974</v>
      </c>
      <c r="P268" s="106">
        <v>203.63964631027318</v>
      </c>
      <c r="Q268" s="106">
        <v>307.48333382099003</v>
      </c>
      <c r="R268" s="106">
        <v>410.25852591440093</v>
      </c>
      <c r="S268" s="106">
        <v>523.3621576993603</v>
      </c>
      <c r="T268" s="106">
        <v>639.0171653215391</v>
      </c>
      <c r="U268" s="106">
        <v>756.86938372599593</v>
      </c>
      <c r="V268" s="106">
        <v>876.73147927108027</v>
      </c>
      <c r="W268" s="106">
        <v>986.57903070322971</v>
      </c>
      <c r="X268" s="106">
        <v>1108.561943094179</v>
      </c>
      <c r="Y268" s="106">
        <v>1232.0855550800607</v>
      </c>
      <c r="Z268" s="106">
        <v>1232.0855550800607</v>
      </c>
      <c r="AA268" s="106">
        <v>1232.0855550800607</v>
      </c>
      <c r="AB268" s="106">
        <v>1232.0855550800607</v>
      </c>
      <c r="AC268" s="106">
        <v>1232.0855550800607</v>
      </c>
      <c r="AD268" s="106">
        <v>1232.0855550800607</v>
      </c>
      <c r="AE268" s="106">
        <v>1232.0855550800607</v>
      </c>
      <c r="AF268" s="106">
        <v>1217.2411508019877</v>
      </c>
      <c r="AG268" s="106">
        <v>1217.2411508019877</v>
      </c>
      <c r="AH268" s="106">
        <v>1217.2411508019877</v>
      </c>
      <c r="AI268" s="106">
        <v>1217.2411508019877</v>
      </c>
      <c r="AJ268" s="106">
        <v>1217.2411508019877</v>
      </c>
      <c r="AK268" s="106">
        <v>1217.2411508019877</v>
      </c>
      <c r="AL268" s="106">
        <v>1217.2411508019877</v>
      </c>
      <c r="AM268" s="106">
        <v>1217.2411508019877</v>
      </c>
      <c r="AN268" s="106">
        <v>1217.2411508019877</v>
      </c>
      <c r="AO268" s="106">
        <v>1217.2411508019877</v>
      </c>
      <c r="AP268" s="106">
        <v>1217.2411508019877</v>
      </c>
      <c r="AQ268" s="106">
        <v>1217.2411508019877</v>
      </c>
      <c r="AR268" s="106">
        <v>1217.2411508019877</v>
      </c>
      <c r="AS268" s="106">
        <v>1217.2411508019877</v>
      </c>
      <c r="AT268" s="4"/>
      <c r="AU268" s="4"/>
      <c r="AV268" s="4"/>
      <c r="AW268" s="4"/>
      <c r="AX268" s="4"/>
      <c r="AY268" s="4"/>
      <c r="AZ268" s="4"/>
      <c r="BA268" s="4"/>
      <c r="BB268" s="4"/>
      <c r="BC268" s="4"/>
      <c r="BD268" s="4"/>
      <c r="BE268" s="4"/>
      <c r="BF268" s="4"/>
      <c r="BG268" s="4"/>
      <c r="BH268" s="4"/>
      <c r="BI268" s="4"/>
      <c r="BJ268" s="4"/>
    </row>
    <row r="269" spans="1:65" x14ac:dyDescent="0.3">
      <c r="A269" s="4"/>
      <c r="B269" s="4"/>
      <c r="C269" s="3"/>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c r="BC269" s="4"/>
      <c r="BD269" s="4"/>
      <c r="BE269" s="4"/>
      <c r="BF269" s="4"/>
      <c r="BG269" s="4"/>
      <c r="BH269" s="4"/>
      <c r="BI269" s="4"/>
      <c r="BJ269" s="4"/>
    </row>
    <row r="270" spans="1:65" x14ac:dyDescent="0.3">
      <c r="A270" s="4"/>
      <c r="B270" s="4"/>
      <c r="C270" s="65" t="s">
        <v>123</v>
      </c>
      <c r="D270" s="4"/>
      <c r="E270" s="109"/>
      <c r="F270" s="109"/>
      <c r="G270" s="109"/>
      <c r="H270" s="4"/>
      <c r="I270" s="110"/>
      <c r="J270" s="110"/>
      <c r="K270" s="110"/>
      <c r="L270" s="110"/>
      <c r="M270" s="111"/>
      <c r="N270" s="109"/>
      <c r="O270" s="109"/>
      <c r="P270" s="109"/>
      <c r="Q270" s="109"/>
      <c r="R270" s="109"/>
      <c r="S270" s="109"/>
      <c r="T270" s="109"/>
      <c r="U270" s="109"/>
      <c r="V270" s="109"/>
      <c r="W270" s="109"/>
      <c r="X270" s="109"/>
      <c r="Y270" s="109"/>
      <c r="Z270" s="109"/>
      <c r="AA270" s="109"/>
      <c r="AB270" s="109"/>
      <c r="AC270" s="109"/>
      <c r="AD270" s="109"/>
      <c r="AE270" s="109"/>
      <c r="AF270" s="109"/>
      <c r="AG270" s="109"/>
      <c r="AH270" s="109"/>
      <c r="AI270" s="109"/>
      <c r="AJ270" s="109"/>
      <c r="AK270" s="109"/>
      <c r="AL270" s="109"/>
      <c r="AM270" s="109"/>
      <c r="AN270" s="109"/>
      <c r="AO270" s="109"/>
      <c r="AP270" s="109"/>
      <c r="AQ270" s="109"/>
      <c r="AR270" s="109"/>
      <c r="AS270" s="109"/>
      <c r="AT270" s="4"/>
      <c r="AU270" s="4"/>
      <c r="AV270" s="4"/>
      <c r="AW270" s="4"/>
      <c r="AX270" s="4"/>
      <c r="AY270" s="4"/>
      <c r="AZ270" s="4"/>
      <c r="BA270" s="4"/>
      <c r="BB270" s="4"/>
      <c r="BC270" s="4"/>
      <c r="BD270" s="4"/>
      <c r="BE270" s="4"/>
      <c r="BF270" s="4"/>
      <c r="BG270" s="4"/>
      <c r="BH270" s="4"/>
      <c r="BI270" s="4"/>
      <c r="BJ270" s="4"/>
    </row>
    <row r="271" spans="1:65" s="25" customFormat="1" x14ac:dyDescent="0.3">
      <c r="A271" s="19"/>
      <c r="B271" s="19"/>
      <c r="C271" s="20" t="s">
        <v>22</v>
      </c>
      <c r="D271" s="19"/>
      <c r="E271" s="19"/>
      <c r="F271" s="115"/>
      <c r="G271" s="115"/>
      <c r="H271" s="4"/>
      <c r="I271" s="19"/>
      <c r="J271" s="110"/>
      <c r="K271" s="19"/>
      <c r="L271" s="19"/>
      <c r="M271" s="78">
        <f t="shared" ref="M271:AS271" si="116">M44*M$323</f>
        <v>0</v>
      </c>
      <c r="N271" s="78">
        <f t="shared" si="116"/>
        <v>0</v>
      </c>
      <c r="O271" s="78">
        <f t="shared" si="116"/>
        <v>0</v>
      </c>
      <c r="P271" s="78">
        <f t="shared" si="116"/>
        <v>0</v>
      </c>
      <c r="Q271" s="78">
        <f t="shared" si="116"/>
        <v>0</v>
      </c>
      <c r="R271" s="78">
        <f t="shared" si="116"/>
        <v>0</v>
      </c>
      <c r="S271" s="78">
        <f t="shared" si="116"/>
        <v>0</v>
      </c>
      <c r="T271" s="78">
        <f t="shared" si="116"/>
        <v>0</v>
      </c>
      <c r="U271" s="78">
        <f t="shared" si="116"/>
        <v>0</v>
      </c>
      <c r="V271" s="78">
        <f t="shared" si="116"/>
        <v>0</v>
      </c>
      <c r="W271" s="78">
        <f t="shared" si="116"/>
        <v>0</v>
      </c>
      <c r="X271" s="78">
        <f t="shared" si="116"/>
        <v>0</v>
      </c>
      <c r="Y271" s="78">
        <f t="shared" si="116"/>
        <v>0</v>
      </c>
      <c r="Z271" s="78">
        <f t="shared" si="116"/>
        <v>0</v>
      </c>
      <c r="AA271" s="78">
        <f t="shared" si="116"/>
        <v>0</v>
      </c>
      <c r="AB271" s="78">
        <f t="shared" si="116"/>
        <v>0</v>
      </c>
      <c r="AC271" s="78">
        <f t="shared" si="116"/>
        <v>0</v>
      </c>
      <c r="AD271" s="78">
        <f t="shared" si="116"/>
        <v>0</v>
      </c>
      <c r="AE271" s="78">
        <f t="shared" si="116"/>
        <v>0</v>
      </c>
      <c r="AF271" s="78">
        <f t="shared" si="116"/>
        <v>0</v>
      </c>
      <c r="AG271" s="78">
        <f t="shared" si="116"/>
        <v>0</v>
      </c>
      <c r="AH271" s="78">
        <f t="shared" si="116"/>
        <v>0</v>
      </c>
      <c r="AI271" s="78">
        <f t="shared" si="116"/>
        <v>0</v>
      </c>
      <c r="AJ271" s="78">
        <f t="shared" si="116"/>
        <v>0</v>
      </c>
      <c r="AK271" s="78">
        <f t="shared" si="116"/>
        <v>0</v>
      </c>
      <c r="AL271" s="78">
        <f t="shared" si="116"/>
        <v>0</v>
      </c>
      <c r="AM271" s="78">
        <f t="shared" si="116"/>
        <v>0</v>
      </c>
      <c r="AN271" s="78">
        <f t="shared" si="116"/>
        <v>0</v>
      </c>
      <c r="AO271" s="78">
        <f t="shared" si="116"/>
        <v>0</v>
      </c>
      <c r="AP271" s="78">
        <f t="shared" si="116"/>
        <v>0</v>
      </c>
      <c r="AQ271" s="78">
        <f t="shared" si="116"/>
        <v>0</v>
      </c>
      <c r="AR271" s="78">
        <f t="shared" si="116"/>
        <v>0</v>
      </c>
      <c r="AS271" s="78">
        <f t="shared" si="116"/>
        <v>0</v>
      </c>
      <c r="AT271" s="19"/>
      <c r="AU271" s="19"/>
      <c r="AV271" s="19"/>
      <c r="AW271" s="19"/>
      <c r="AX271" s="19"/>
      <c r="AY271" s="19"/>
      <c r="AZ271" s="19"/>
      <c r="BA271" s="19"/>
      <c r="BB271" s="19"/>
      <c r="BC271" s="19"/>
      <c r="BD271" s="19"/>
      <c r="BE271" s="19"/>
      <c r="BF271" s="19"/>
      <c r="BG271" s="19"/>
      <c r="BH271" s="19"/>
      <c r="BI271" s="19"/>
      <c r="BJ271" s="19"/>
    </row>
    <row r="272" spans="1:65" s="25" customFormat="1" x14ac:dyDescent="0.3">
      <c r="A272" s="19"/>
      <c r="B272" s="19"/>
      <c r="C272" s="20" t="s">
        <v>15</v>
      </c>
      <c r="D272" s="19"/>
      <c r="E272" s="19"/>
      <c r="F272" s="112"/>
      <c r="G272" s="112"/>
      <c r="H272" s="4"/>
      <c r="I272" s="19"/>
      <c r="J272" s="110"/>
      <c r="K272" s="19"/>
      <c r="L272" s="19"/>
      <c r="M272" s="78">
        <f t="shared" ref="M272:AS272" si="117">M45*M$323</f>
        <v>0</v>
      </c>
      <c r="N272" s="78">
        <f t="shared" si="117"/>
        <v>0</v>
      </c>
      <c r="O272" s="78">
        <f t="shared" si="117"/>
        <v>0</v>
      </c>
      <c r="P272" s="78">
        <f t="shared" si="117"/>
        <v>0</v>
      </c>
      <c r="Q272" s="78">
        <f t="shared" si="117"/>
        <v>0</v>
      </c>
      <c r="R272" s="78">
        <f t="shared" si="117"/>
        <v>0</v>
      </c>
      <c r="S272" s="78">
        <f t="shared" si="117"/>
        <v>0</v>
      </c>
      <c r="T272" s="78">
        <f t="shared" si="117"/>
        <v>0</v>
      </c>
      <c r="U272" s="78">
        <f t="shared" si="117"/>
        <v>0</v>
      </c>
      <c r="V272" s="78">
        <f t="shared" si="117"/>
        <v>0</v>
      </c>
      <c r="W272" s="78">
        <f t="shared" si="117"/>
        <v>0</v>
      </c>
      <c r="X272" s="78">
        <f t="shared" si="117"/>
        <v>0</v>
      </c>
      <c r="Y272" s="78">
        <f t="shared" si="117"/>
        <v>0</v>
      </c>
      <c r="Z272" s="78">
        <f t="shared" si="117"/>
        <v>0</v>
      </c>
      <c r="AA272" s="78">
        <f t="shared" si="117"/>
        <v>0</v>
      </c>
      <c r="AB272" s="78">
        <f t="shared" si="117"/>
        <v>0</v>
      </c>
      <c r="AC272" s="78">
        <f t="shared" si="117"/>
        <v>0</v>
      </c>
      <c r="AD272" s="78">
        <f t="shared" si="117"/>
        <v>0</v>
      </c>
      <c r="AE272" s="78">
        <f t="shared" si="117"/>
        <v>0</v>
      </c>
      <c r="AF272" s="78">
        <f t="shared" si="117"/>
        <v>0</v>
      </c>
      <c r="AG272" s="78">
        <f t="shared" si="117"/>
        <v>0</v>
      </c>
      <c r="AH272" s="78">
        <f t="shared" si="117"/>
        <v>0</v>
      </c>
      <c r="AI272" s="78">
        <f t="shared" si="117"/>
        <v>0</v>
      </c>
      <c r="AJ272" s="78">
        <f t="shared" si="117"/>
        <v>0</v>
      </c>
      <c r="AK272" s="78">
        <f t="shared" si="117"/>
        <v>0</v>
      </c>
      <c r="AL272" s="78">
        <f t="shared" si="117"/>
        <v>0</v>
      </c>
      <c r="AM272" s="78">
        <f t="shared" si="117"/>
        <v>0</v>
      </c>
      <c r="AN272" s="78">
        <f t="shared" si="117"/>
        <v>0</v>
      </c>
      <c r="AO272" s="78">
        <f t="shared" si="117"/>
        <v>0</v>
      </c>
      <c r="AP272" s="78">
        <f t="shared" si="117"/>
        <v>0</v>
      </c>
      <c r="AQ272" s="78">
        <f t="shared" si="117"/>
        <v>0</v>
      </c>
      <c r="AR272" s="78">
        <f t="shared" si="117"/>
        <v>0</v>
      </c>
      <c r="AS272" s="78">
        <f t="shared" si="117"/>
        <v>0</v>
      </c>
      <c r="AT272" s="116"/>
      <c r="AU272" s="116"/>
      <c r="AV272" s="116"/>
      <c r="AW272" s="19"/>
      <c r="AX272" s="19"/>
      <c r="AY272" s="19"/>
      <c r="AZ272" s="19"/>
      <c r="BA272" s="19"/>
      <c r="BB272" s="19"/>
      <c r="BC272" s="19"/>
      <c r="BD272" s="19"/>
      <c r="BE272" s="19"/>
      <c r="BF272" s="19"/>
      <c r="BG272" s="19"/>
      <c r="BH272" s="19"/>
      <c r="BI272" s="19"/>
      <c r="BJ272" s="19"/>
    </row>
    <row r="273" spans="1:62" x14ac:dyDescent="0.3">
      <c r="A273" s="4"/>
      <c r="B273" s="4"/>
      <c r="C273" s="3" t="s">
        <v>23</v>
      </c>
      <c r="D273" s="4"/>
      <c r="E273" s="4"/>
      <c r="F273" s="4"/>
      <c r="G273" s="4"/>
      <c r="H273" s="4"/>
      <c r="I273" s="4"/>
      <c r="J273" s="4"/>
      <c r="K273" s="4"/>
      <c r="L273" s="4"/>
      <c r="M273" s="106">
        <v>0</v>
      </c>
      <c r="N273" s="106">
        <v>0</v>
      </c>
      <c r="O273" s="106">
        <v>0</v>
      </c>
      <c r="P273" s="106">
        <v>0</v>
      </c>
      <c r="Q273" s="106">
        <v>0</v>
      </c>
      <c r="R273" s="106">
        <v>0</v>
      </c>
      <c r="S273" s="106">
        <v>0</v>
      </c>
      <c r="T273" s="106">
        <v>0</v>
      </c>
      <c r="U273" s="106">
        <v>0</v>
      </c>
      <c r="V273" s="106">
        <v>0</v>
      </c>
      <c r="W273" s="106">
        <v>0</v>
      </c>
      <c r="X273" s="106">
        <v>0</v>
      </c>
      <c r="Y273" s="106">
        <v>0</v>
      </c>
      <c r="Z273" s="106">
        <v>0</v>
      </c>
      <c r="AA273" s="106">
        <v>0</v>
      </c>
      <c r="AB273" s="106">
        <v>0</v>
      </c>
      <c r="AC273" s="106">
        <v>0</v>
      </c>
      <c r="AD273" s="106">
        <v>0</v>
      </c>
      <c r="AE273" s="106">
        <v>0</v>
      </c>
      <c r="AF273" s="106">
        <v>0</v>
      </c>
      <c r="AG273" s="106">
        <v>0</v>
      </c>
      <c r="AH273" s="106">
        <v>0</v>
      </c>
      <c r="AI273" s="106">
        <v>0</v>
      </c>
      <c r="AJ273" s="106">
        <v>0</v>
      </c>
      <c r="AK273" s="106">
        <v>0</v>
      </c>
      <c r="AL273" s="106">
        <v>0</v>
      </c>
      <c r="AM273" s="106">
        <v>0</v>
      </c>
      <c r="AN273" s="106">
        <v>0</v>
      </c>
      <c r="AO273" s="106">
        <v>0</v>
      </c>
      <c r="AP273" s="106">
        <v>0</v>
      </c>
      <c r="AQ273" s="106">
        <v>0</v>
      </c>
      <c r="AR273" s="106">
        <v>0</v>
      </c>
      <c r="AS273" s="106">
        <v>0</v>
      </c>
      <c r="AT273" s="4"/>
      <c r="AU273" s="4"/>
      <c r="AV273" s="4"/>
      <c r="AW273" s="4"/>
      <c r="AX273" s="4"/>
      <c r="AY273" s="4"/>
      <c r="AZ273" s="4"/>
      <c r="BA273" s="4"/>
      <c r="BB273" s="4"/>
      <c r="BC273" s="4"/>
      <c r="BD273" s="4"/>
      <c r="BE273" s="4"/>
      <c r="BF273" s="4"/>
      <c r="BG273" s="4"/>
      <c r="BH273" s="4"/>
      <c r="BI273" s="4"/>
      <c r="BJ273" s="4"/>
    </row>
    <row r="274" spans="1:62" x14ac:dyDescent="0.3">
      <c r="A274" s="4"/>
      <c r="B274" s="4"/>
      <c r="C274" s="3"/>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c r="BC274" s="4"/>
      <c r="BD274" s="4"/>
      <c r="BE274" s="4"/>
      <c r="BF274" s="4"/>
      <c r="BG274" s="4"/>
      <c r="BH274" s="4"/>
      <c r="BI274" s="4"/>
      <c r="BJ274" s="4"/>
    </row>
    <row r="275" spans="1:62" x14ac:dyDescent="0.3">
      <c r="A275" s="4"/>
      <c r="B275" s="4"/>
      <c r="C275" s="65" t="s">
        <v>124</v>
      </c>
      <c r="D275" s="4"/>
      <c r="E275" s="109"/>
      <c r="F275" s="109"/>
      <c r="G275" s="109"/>
      <c r="H275" s="109"/>
      <c r="I275" s="110"/>
      <c r="J275" s="110"/>
      <c r="K275" s="110"/>
      <c r="L275" s="110"/>
      <c r="M275" s="111"/>
      <c r="N275" s="109"/>
      <c r="O275" s="109"/>
      <c r="P275" s="109"/>
      <c r="Q275" s="109"/>
      <c r="R275" s="109"/>
      <c r="S275" s="109"/>
      <c r="T275" s="109"/>
      <c r="U275" s="109"/>
      <c r="V275" s="109"/>
      <c r="W275" s="109"/>
      <c r="X275" s="109"/>
      <c r="Y275" s="109"/>
      <c r="Z275" s="109"/>
      <c r="AA275" s="109"/>
      <c r="AB275" s="109"/>
      <c r="AC275" s="109"/>
      <c r="AD275" s="109"/>
      <c r="AE275" s="109"/>
      <c r="AF275" s="109"/>
      <c r="AG275" s="109"/>
      <c r="AH275" s="109"/>
      <c r="AI275" s="109"/>
      <c r="AJ275" s="109"/>
      <c r="AK275" s="109"/>
      <c r="AL275" s="109"/>
      <c r="AM275" s="109"/>
      <c r="AN275" s="109"/>
      <c r="AO275" s="109"/>
      <c r="AP275" s="109"/>
      <c r="AQ275" s="109"/>
      <c r="AR275" s="109"/>
      <c r="AS275" s="109"/>
      <c r="AT275" s="4"/>
      <c r="AU275" s="4"/>
      <c r="AV275" s="4"/>
      <c r="AW275" s="4"/>
      <c r="AX275" s="4"/>
      <c r="AY275" s="4"/>
      <c r="AZ275" s="4"/>
      <c r="BA275" s="4"/>
      <c r="BB275" s="4"/>
      <c r="BC275" s="4"/>
      <c r="BD275" s="4"/>
      <c r="BE275" s="4"/>
      <c r="BF275" s="4"/>
      <c r="BG275" s="4"/>
      <c r="BH275" s="4"/>
      <c r="BI275" s="4"/>
      <c r="BJ275" s="4"/>
    </row>
    <row r="276" spans="1:62" s="25" customFormat="1" x14ac:dyDescent="0.3">
      <c r="A276" s="19"/>
      <c r="B276" s="19"/>
      <c r="C276" s="20" t="s">
        <v>22</v>
      </c>
      <c r="D276" s="19"/>
      <c r="E276" s="19"/>
      <c r="F276" s="115"/>
      <c r="G276" s="115"/>
      <c r="H276" s="109"/>
      <c r="I276" s="19"/>
      <c r="J276" s="110"/>
      <c r="K276" s="19"/>
      <c r="L276" s="19"/>
      <c r="M276" s="78">
        <f t="shared" ref="M276:AS276" si="118">M49*M$325</f>
        <v>0</v>
      </c>
      <c r="N276" s="78">
        <f t="shared" si="118"/>
        <v>0</v>
      </c>
      <c r="O276" s="78">
        <f t="shared" si="118"/>
        <v>0</v>
      </c>
      <c r="P276" s="78">
        <f t="shared" si="118"/>
        <v>0</v>
      </c>
      <c r="Q276" s="78">
        <f t="shared" si="118"/>
        <v>0</v>
      </c>
      <c r="R276" s="78">
        <f t="shared" si="118"/>
        <v>0</v>
      </c>
      <c r="S276" s="78">
        <f t="shared" si="118"/>
        <v>0</v>
      </c>
      <c r="T276" s="78">
        <f t="shared" si="118"/>
        <v>0</v>
      </c>
      <c r="U276" s="78">
        <f t="shared" si="118"/>
        <v>0</v>
      </c>
      <c r="V276" s="78">
        <f t="shared" si="118"/>
        <v>0</v>
      </c>
      <c r="W276" s="78">
        <f t="shared" si="118"/>
        <v>0</v>
      </c>
      <c r="X276" s="78">
        <f t="shared" si="118"/>
        <v>0</v>
      </c>
      <c r="Y276" s="78">
        <f t="shared" si="118"/>
        <v>0</v>
      </c>
      <c r="Z276" s="78">
        <f t="shared" si="118"/>
        <v>77.756221097663413</v>
      </c>
      <c r="AA276" s="78">
        <f t="shared" si="118"/>
        <v>155.51244219532683</v>
      </c>
      <c r="AB276" s="78">
        <f t="shared" si="118"/>
        <v>233.26866329299025</v>
      </c>
      <c r="AC276" s="78">
        <f t="shared" si="118"/>
        <v>311.02488439065365</v>
      </c>
      <c r="AD276" s="78">
        <f t="shared" si="118"/>
        <v>388.78110548831705</v>
      </c>
      <c r="AE276" s="78">
        <f t="shared" si="118"/>
        <v>466.53732658598051</v>
      </c>
      <c r="AF276" s="78">
        <f t="shared" si="118"/>
        <v>544.29354768364396</v>
      </c>
      <c r="AG276" s="78">
        <f t="shared" si="118"/>
        <v>622.04976878130742</v>
      </c>
      <c r="AH276" s="78">
        <f t="shared" si="118"/>
        <v>699.80598987897088</v>
      </c>
      <c r="AI276" s="78">
        <f t="shared" si="118"/>
        <v>777.56221097663433</v>
      </c>
      <c r="AJ276" s="78">
        <f t="shared" si="118"/>
        <v>855.31843207429779</v>
      </c>
      <c r="AK276" s="78">
        <f t="shared" si="118"/>
        <v>933.07465317196124</v>
      </c>
      <c r="AL276" s="78">
        <f t="shared" si="118"/>
        <v>1010.8308742696247</v>
      </c>
      <c r="AM276" s="78">
        <f t="shared" si="118"/>
        <v>1088.5870953672882</v>
      </c>
      <c r="AN276" s="78">
        <f t="shared" si="118"/>
        <v>1166.3433164649512</v>
      </c>
      <c r="AO276" s="78">
        <f t="shared" si="118"/>
        <v>1185.9493850365286</v>
      </c>
      <c r="AP276" s="78">
        <f t="shared" si="118"/>
        <v>1201.0032662696863</v>
      </c>
      <c r="AQ276" s="78">
        <f t="shared" si="118"/>
        <v>1212.5240029998733</v>
      </c>
      <c r="AR276" s="78">
        <f t="shared" si="118"/>
        <v>1221.3642860443413</v>
      </c>
      <c r="AS276" s="78">
        <f t="shared" si="118"/>
        <v>1228.1267591200781</v>
      </c>
      <c r="AT276" s="19"/>
      <c r="AU276" s="19"/>
      <c r="AV276" s="19"/>
      <c r="AW276" s="19"/>
      <c r="AX276" s="19"/>
      <c r="AY276" s="19"/>
      <c r="AZ276" s="19"/>
      <c r="BA276" s="19"/>
      <c r="BB276" s="19"/>
      <c r="BC276" s="19"/>
      <c r="BD276" s="19"/>
      <c r="BE276" s="19"/>
      <c r="BF276" s="19"/>
      <c r="BG276" s="19"/>
      <c r="BH276" s="19"/>
      <c r="BI276" s="19"/>
      <c r="BJ276" s="19"/>
    </row>
    <row r="277" spans="1:62" s="25" customFormat="1" x14ac:dyDescent="0.3">
      <c r="A277" s="19"/>
      <c r="B277" s="19"/>
      <c r="C277" s="20" t="s">
        <v>15</v>
      </c>
      <c r="D277" s="19"/>
      <c r="E277" s="19"/>
      <c r="F277" s="112"/>
      <c r="G277" s="112"/>
      <c r="H277" s="109"/>
      <c r="I277" s="19"/>
      <c r="J277" s="110"/>
      <c r="K277" s="19"/>
      <c r="L277" s="19"/>
      <c r="M277" s="78">
        <f t="shared" ref="M277:AS277" si="119">M50*M$325</f>
        <v>0</v>
      </c>
      <c r="N277" s="78">
        <f t="shared" si="119"/>
        <v>0</v>
      </c>
      <c r="O277" s="78">
        <f t="shared" si="119"/>
        <v>0</v>
      </c>
      <c r="P277" s="78">
        <f t="shared" si="119"/>
        <v>0</v>
      </c>
      <c r="Q277" s="78">
        <f t="shared" si="119"/>
        <v>0</v>
      </c>
      <c r="R277" s="78">
        <f t="shared" si="119"/>
        <v>0</v>
      </c>
      <c r="S277" s="78">
        <f t="shared" si="119"/>
        <v>0</v>
      </c>
      <c r="T277" s="78">
        <f t="shared" si="119"/>
        <v>5.8453983428547245</v>
      </c>
      <c r="U277" s="78">
        <f t="shared" si="119"/>
        <v>18.145472706768118</v>
      </c>
      <c r="V277" s="78">
        <f t="shared" si="119"/>
        <v>39.586628649303421</v>
      </c>
      <c r="W277" s="78">
        <f t="shared" si="119"/>
        <v>71.422611926531502</v>
      </c>
      <c r="X277" s="78">
        <f t="shared" si="119"/>
        <v>115.17896769940707</v>
      </c>
      <c r="Y277" s="78">
        <f t="shared" si="119"/>
        <v>169.15551573865716</v>
      </c>
      <c r="Z277" s="78">
        <f t="shared" si="119"/>
        <v>236.23287083430688</v>
      </c>
      <c r="AA277" s="78">
        <f t="shared" si="119"/>
        <v>313.49456530636826</v>
      </c>
      <c r="AB277" s="78">
        <f t="shared" si="119"/>
        <v>398.22740109420687</v>
      </c>
      <c r="AC277" s="78">
        <f t="shared" si="119"/>
        <v>486.7160047387141</v>
      </c>
      <c r="AD277" s="78">
        <f t="shared" si="119"/>
        <v>576.44343332170104</v>
      </c>
      <c r="AE277" s="78">
        <f t="shared" si="119"/>
        <v>664.56554571382696</v>
      </c>
      <c r="AF277" s="78">
        <f t="shared" si="119"/>
        <v>749.2507434712536</v>
      </c>
      <c r="AG277" s="78">
        <f t="shared" si="119"/>
        <v>828.75345140924685</v>
      </c>
      <c r="AH277" s="78">
        <f t="shared" si="119"/>
        <v>901.34569135145398</v>
      </c>
      <c r="AI277" s="78">
        <f t="shared" si="119"/>
        <v>965.90482671374616</v>
      </c>
      <c r="AJ277" s="78">
        <f t="shared" si="119"/>
        <v>1022.0999697803869</v>
      </c>
      <c r="AK277" s="78">
        <f t="shared" si="119"/>
        <v>1069.7532098128177</v>
      </c>
      <c r="AL277" s="78">
        <f t="shared" si="119"/>
        <v>1109.19217140979</v>
      </c>
      <c r="AM277" s="78">
        <f t="shared" si="119"/>
        <v>1141.0927710459384</v>
      </c>
      <c r="AN277" s="78">
        <f t="shared" si="119"/>
        <v>1166.3433164649512</v>
      </c>
      <c r="AO277" s="78">
        <f t="shared" si="119"/>
        <v>1185.9493850365286</v>
      </c>
      <c r="AP277" s="78">
        <f t="shared" si="119"/>
        <v>1201.0032662696863</v>
      </c>
      <c r="AQ277" s="78">
        <f t="shared" si="119"/>
        <v>1212.5240029998733</v>
      </c>
      <c r="AR277" s="78">
        <f t="shared" si="119"/>
        <v>1221.3642860443413</v>
      </c>
      <c r="AS277" s="78">
        <f t="shared" si="119"/>
        <v>1228.1267591200781</v>
      </c>
      <c r="AT277" s="116"/>
      <c r="AU277" s="116"/>
      <c r="AV277" s="116"/>
      <c r="AW277" s="19"/>
      <c r="AX277" s="19"/>
      <c r="AY277" s="19"/>
      <c r="AZ277" s="19"/>
      <c r="BA277" s="19"/>
      <c r="BB277" s="19"/>
      <c r="BC277" s="19"/>
      <c r="BD277" s="19"/>
      <c r="BE277" s="19"/>
      <c r="BF277" s="19"/>
      <c r="BG277" s="19"/>
      <c r="BH277" s="19"/>
      <c r="BI277" s="19"/>
      <c r="BJ277" s="19"/>
    </row>
    <row r="278" spans="1:62" x14ac:dyDescent="0.3">
      <c r="A278" s="4"/>
      <c r="B278" s="4"/>
      <c r="C278" s="3" t="s">
        <v>23</v>
      </c>
      <c r="D278" s="4"/>
      <c r="E278" s="4"/>
      <c r="F278" s="4"/>
      <c r="G278" s="4"/>
      <c r="H278" s="109"/>
      <c r="I278" s="4"/>
      <c r="J278" s="4"/>
      <c r="K278" s="4"/>
      <c r="L278" s="4"/>
      <c r="M278" s="106">
        <v>0</v>
      </c>
      <c r="N278" s="106">
        <v>0</v>
      </c>
      <c r="O278" s="106">
        <v>0</v>
      </c>
      <c r="P278" s="106">
        <v>0</v>
      </c>
      <c r="Q278" s="106">
        <v>0</v>
      </c>
      <c r="R278" s="106">
        <v>0</v>
      </c>
      <c r="S278" s="106">
        <v>0</v>
      </c>
      <c r="T278" s="106">
        <v>0</v>
      </c>
      <c r="U278" s="106">
        <v>0</v>
      </c>
      <c r="V278" s="106">
        <v>0</v>
      </c>
      <c r="W278" s="106">
        <v>0</v>
      </c>
      <c r="X278" s="106">
        <v>0</v>
      </c>
      <c r="Y278" s="106">
        <v>0</v>
      </c>
      <c r="Z278" s="106">
        <v>77.756221097663413</v>
      </c>
      <c r="AA278" s="106">
        <v>155.51244219532683</v>
      </c>
      <c r="AB278" s="106">
        <v>233.26866329299025</v>
      </c>
      <c r="AC278" s="106">
        <v>311.02488439065365</v>
      </c>
      <c r="AD278" s="106">
        <v>388.78110548831705</v>
      </c>
      <c r="AE278" s="106">
        <v>466.53732658598051</v>
      </c>
      <c r="AF278" s="106">
        <v>544.29354768364396</v>
      </c>
      <c r="AG278" s="106">
        <v>622.04976878130742</v>
      </c>
      <c r="AH278" s="106">
        <v>699.80598987897088</v>
      </c>
      <c r="AI278" s="106">
        <v>777.56221097663433</v>
      </c>
      <c r="AJ278" s="106">
        <v>855.31843207429779</v>
      </c>
      <c r="AK278" s="106">
        <v>933.07465317196124</v>
      </c>
      <c r="AL278" s="106">
        <v>1010.8308742696247</v>
      </c>
      <c r="AM278" s="106">
        <v>1088.5870953672882</v>
      </c>
      <c r="AN278" s="106">
        <v>1166.3433164649512</v>
      </c>
      <c r="AO278" s="106">
        <v>1185.9493850365286</v>
      </c>
      <c r="AP278" s="106">
        <v>1201.0032662696863</v>
      </c>
      <c r="AQ278" s="106">
        <v>1212.5240029998733</v>
      </c>
      <c r="AR278" s="106">
        <v>1221.3642860443413</v>
      </c>
      <c r="AS278" s="106">
        <v>1228.1267591200781</v>
      </c>
      <c r="AT278" s="4"/>
      <c r="AU278" s="4"/>
      <c r="AV278" s="4"/>
      <c r="AW278" s="4"/>
      <c r="AX278" s="4"/>
      <c r="AY278" s="4"/>
      <c r="AZ278" s="4"/>
      <c r="BA278" s="4"/>
      <c r="BB278" s="4"/>
      <c r="BC278" s="4"/>
      <c r="BD278" s="4"/>
      <c r="BE278" s="4"/>
      <c r="BF278" s="4"/>
      <c r="BG278" s="4"/>
      <c r="BH278" s="4"/>
      <c r="BI278" s="4"/>
      <c r="BJ278" s="4"/>
    </row>
    <row r="279" spans="1:62" x14ac:dyDescent="0.3">
      <c r="A279" s="4"/>
      <c r="B279" s="4"/>
      <c r="C279" s="3"/>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c r="BC279" s="4"/>
      <c r="BD279" s="4"/>
      <c r="BE279" s="4"/>
      <c r="BF279" s="4"/>
      <c r="BG279" s="4"/>
      <c r="BH279" s="4"/>
      <c r="BI279" s="4"/>
      <c r="BJ279" s="4"/>
    </row>
    <row r="280" spans="1:62" x14ac:dyDescent="0.3">
      <c r="A280" s="4"/>
      <c r="B280" s="4"/>
      <c r="C280" s="65" t="s">
        <v>125</v>
      </c>
      <c r="D280" s="4"/>
      <c r="E280" s="109"/>
      <c r="F280" s="109"/>
      <c r="G280" s="109"/>
      <c r="H280" s="109"/>
      <c r="I280" s="110"/>
      <c r="J280" s="4"/>
      <c r="K280" s="110"/>
      <c r="L280" s="110"/>
      <c r="M280" s="111"/>
      <c r="N280" s="109"/>
      <c r="O280" s="109"/>
      <c r="P280" s="109"/>
      <c r="Q280" s="109"/>
      <c r="R280" s="109"/>
      <c r="S280" s="109"/>
      <c r="T280" s="109"/>
      <c r="U280" s="109"/>
      <c r="V280" s="109"/>
      <c r="W280" s="109"/>
      <c r="X280" s="109"/>
      <c r="Y280" s="109"/>
      <c r="Z280" s="109"/>
      <c r="AA280" s="109"/>
      <c r="AB280" s="109"/>
      <c r="AC280" s="109"/>
      <c r="AD280" s="109"/>
      <c r="AE280" s="109"/>
      <c r="AF280" s="109"/>
      <c r="AG280" s="109"/>
      <c r="AH280" s="109"/>
      <c r="AI280" s="109"/>
      <c r="AJ280" s="109"/>
      <c r="AK280" s="109"/>
      <c r="AL280" s="109"/>
      <c r="AM280" s="109"/>
      <c r="AN280" s="109"/>
      <c r="AO280" s="109"/>
      <c r="AP280" s="109"/>
      <c r="AQ280" s="109"/>
      <c r="AR280" s="109"/>
      <c r="AS280" s="109"/>
      <c r="AT280" s="4"/>
      <c r="AU280" s="4"/>
      <c r="AV280" s="4"/>
      <c r="AW280" s="4"/>
      <c r="AX280" s="4"/>
      <c r="AY280" s="4"/>
      <c r="AZ280" s="4"/>
      <c r="BA280" s="4"/>
      <c r="BB280" s="4"/>
      <c r="BC280" s="4"/>
      <c r="BD280" s="4"/>
      <c r="BE280" s="4"/>
      <c r="BF280" s="4"/>
      <c r="BG280" s="4"/>
      <c r="BH280" s="4"/>
      <c r="BI280" s="4"/>
      <c r="BJ280" s="4"/>
    </row>
    <row r="281" spans="1:62" s="25" customFormat="1" x14ac:dyDescent="0.3">
      <c r="A281" s="19"/>
      <c r="B281" s="19"/>
      <c r="C281" s="20" t="s">
        <v>22</v>
      </c>
      <c r="D281" s="19"/>
      <c r="E281" s="19"/>
      <c r="F281" s="115"/>
      <c r="G281" s="115"/>
      <c r="H281" s="109"/>
      <c r="I281" s="19"/>
      <c r="J281" s="4"/>
      <c r="K281" s="19"/>
      <c r="L281" s="19"/>
      <c r="M281" s="78">
        <f t="shared" ref="M281:AS281" si="120">M54*M$327</f>
        <v>0</v>
      </c>
      <c r="N281" s="78">
        <f t="shared" si="120"/>
        <v>0</v>
      </c>
      <c r="O281" s="78">
        <f t="shared" si="120"/>
        <v>0</v>
      </c>
      <c r="P281" s="78">
        <f t="shared" si="120"/>
        <v>0</v>
      </c>
      <c r="Q281" s="78">
        <f t="shared" si="120"/>
        <v>0</v>
      </c>
      <c r="R281" s="78">
        <f t="shared" si="120"/>
        <v>0</v>
      </c>
      <c r="S281" s="78">
        <f t="shared" si="120"/>
        <v>0</v>
      </c>
      <c r="T281" s="78">
        <f t="shared" si="120"/>
        <v>0</v>
      </c>
      <c r="U281" s="78">
        <f t="shared" si="120"/>
        <v>0</v>
      </c>
      <c r="V281" s="78">
        <f t="shared" si="120"/>
        <v>0</v>
      </c>
      <c r="W281" s="78">
        <f t="shared" si="120"/>
        <v>0</v>
      </c>
      <c r="X281" s="78">
        <f t="shared" si="120"/>
        <v>0</v>
      </c>
      <c r="Y281" s="78">
        <f t="shared" si="120"/>
        <v>0</v>
      </c>
      <c r="Z281" s="78">
        <f t="shared" si="120"/>
        <v>51.507959946742432</v>
      </c>
      <c r="AA281" s="78">
        <f t="shared" si="120"/>
        <v>103.01591989348486</v>
      </c>
      <c r="AB281" s="78">
        <f t="shared" si="120"/>
        <v>154.52387984022729</v>
      </c>
      <c r="AC281" s="78">
        <f t="shared" si="120"/>
        <v>206.03183978696973</v>
      </c>
      <c r="AD281" s="78">
        <f t="shared" si="120"/>
        <v>257.53979973371219</v>
      </c>
      <c r="AE281" s="78">
        <f t="shared" si="120"/>
        <v>309.04775968045459</v>
      </c>
      <c r="AF281" s="78">
        <f t="shared" si="120"/>
        <v>360.55571962719705</v>
      </c>
      <c r="AG281" s="78">
        <f t="shared" si="120"/>
        <v>412.06367957393951</v>
      </c>
      <c r="AH281" s="78">
        <f t="shared" si="120"/>
        <v>463.57163952068197</v>
      </c>
      <c r="AI281" s="78">
        <f t="shared" si="120"/>
        <v>515.07959946742449</v>
      </c>
      <c r="AJ281" s="78">
        <f t="shared" si="120"/>
        <v>566.58755941416689</v>
      </c>
      <c r="AK281" s="78">
        <f t="shared" si="120"/>
        <v>618.09551936090941</v>
      </c>
      <c r="AL281" s="78">
        <f t="shared" si="120"/>
        <v>669.60347930765181</v>
      </c>
      <c r="AM281" s="78">
        <f t="shared" si="120"/>
        <v>721.11143925439433</v>
      </c>
      <c r="AN281" s="78">
        <f t="shared" si="120"/>
        <v>772.6193992011365</v>
      </c>
      <c r="AO281" s="78">
        <f t="shared" si="120"/>
        <v>825.42605897263559</v>
      </c>
      <c r="AP281" s="78">
        <f t="shared" si="120"/>
        <v>877.840488519514</v>
      </c>
      <c r="AQ281" s="78">
        <f t="shared" si="120"/>
        <v>929.60874770696819</v>
      </c>
      <c r="AR281" s="78">
        <f t="shared" si="120"/>
        <v>980.45863340289588</v>
      </c>
      <c r="AS281" s="78">
        <f t="shared" si="120"/>
        <v>1030.0283218073428</v>
      </c>
      <c r="AT281" s="19"/>
      <c r="AU281" s="19"/>
      <c r="AV281" s="19"/>
      <c r="AW281" s="19"/>
      <c r="AX281" s="19"/>
      <c r="AY281" s="19"/>
      <c r="AZ281" s="19"/>
      <c r="BA281" s="19"/>
      <c r="BB281" s="19"/>
      <c r="BC281" s="19"/>
      <c r="BD281" s="19"/>
      <c r="BE281" s="19"/>
      <c r="BF281" s="19"/>
      <c r="BG281" s="19"/>
      <c r="BH281" s="19"/>
      <c r="BI281" s="19"/>
      <c r="BJ281" s="19"/>
    </row>
    <row r="282" spans="1:62" s="25" customFormat="1" x14ac:dyDescent="0.3">
      <c r="A282" s="19"/>
      <c r="B282" s="19"/>
      <c r="C282" s="20" t="s">
        <v>15</v>
      </c>
      <c r="D282" s="19"/>
      <c r="E282" s="19"/>
      <c r="F282" s="112"/>
      <c r="G282" s="112"/>
      <c r="H282" s="109"/>
      <c r="I282" s="19"/>
      <c r="J282" s="4"/>
      <c r="K282" s="19"/>
      <c r="L282" s="19"/>
      <c r="M282" s="78">
        <f t="shared" ref="M282:AS282" si="121">M55*M$327</f>
        <v>0</v>
      </c>
      <c r="N282" s="78">
        <f t="shared" si="121"/>
        <v>0</v>
      </c>
      <c r="O282" s="78">
        <f t="shared" si="121"/>
        <v>0</v>
      </c>
      <c r="P282" s="78">
        <f t="shared" si="121"/>
        <v>0</v>
      </c>
      <c r="Q282" s="78">
        <f t="shared" si="121"/>
        <v>0</v>
      </c>
      <c r="R282" s="78">
        <f t="shared" si="121"/>
        <v>0</v>
      </c>
      <c r="S282" s="78">
        <f t="shared" si="121"/>
        <v>0</v>
      </c>
      <c r="T282" s="78">
        <f t="shared" si="121"/>
        <v>18.318591619986268</v>
      </c>
      <c r="U282" s="78">
        <f t="shared" si="121"/>
        <v>40.812361730882806</v>
      </c>
      <c r="V282" s="78">
        <f t="shared" si="121"/>
        <v>63.632491312665337</v>
      </c>
      <c r="W282" s="78">
        <f t="shared" si="121"/>
        <v>96.538433524665706</v>
      </c>
      <c r="X282" s="78">
        <f t="shared" si="121"/>
        <v>136.6655059728526</v>
      </c>
      <c r="Y282" s="78">
        <f t="shared" si="121"/>
        <v>150.35341770193111</v>
      </c>
      <c r="Z282" s="78">
        <f t="shared" si="121"/>
        <v>177.96551548219699</v>
      </c>
      <c r="AA282" s="78">
        <f t="shared" si="121"/>
        <v>206.5367713722176</v>
      </c>
      <c r="AB282" s="78">
        <f t="shared" si="121"/>
        <v>236.33379685890702</v>
      </c>
      <c r="AC282" s="78">
        <f t="shared" si="121"/>
        <v>267.29405742798758</v>
      </c>
      <c r="AD282" s="78">
        <f t="shared" si="121"/>
        <v>301.10408485308466</v>
      </c>
      <c r="AE282" s="78">
        <f t="shared" si="121"/>
        <v>338.20875907362131</v>
      </c>
      <c r="AF282" s="78">
        <f t="shared" si="121"/>
        <v>378.80337654777531</v>
      </c>
      <c r="AG282" s="78">
        <f t="shared" si="121"/>
        <v>422.34614653306721</v>
      </c>
      <c r="AH282" s="78">
        <f t="shared" si="121"/>
        <v>468.01643901598572</v>
      </c>
      <c r="AI282" s="78">
        <f t="shared" si="121"/>
        <v>515.43630091437171</v>
      </c>
      <c r="AJ282" s="78">
        <f t="shared" si="121"/>
        <v>564.65913281048586</v>
      </c>
      <c r="AK282" s="78">
        <f t="shared" si="121"/>
        <v>615.33984783303958</v>
      </c>
      <c r="AL282" s="78">
        <f t="shared" si="121"/>
        <v>667.1534369361766</v>
      </c>
      <c r="AM282" s="78">
        <f t="shared" si="121"/>
        <v>719.72470508518518</v>
      </c>
      <c r="AN282" s="78">
        <f t="shared" si="121"/>
        <v>772.6193992011365</v>
      </c>
      <c r="AO282" s="78">
        <f t="shared" si="121"/>
        <v>825.42605897263559</v>
      </c>
      <c r="AP282" s="78">
        <f t="shared" si="121"/>
        <v>877.840488519514</v>
      </c>
      <c r="AQ282" s="78">
        <f t="shared" si="121"/>
        <v>929.60874770696819</v>
      </c>
      <c r="AR282" s="78">
        <f t="shared" si="121"/>
        <v>980.45863340289588</v>
      </c>
      <c r="AS282" s="78">
        <f t="shared" si="121"/>
        <v>1030.0283218073428</v>
      </c>
      <c r="AT282" s="116"/>
      <c r="AU282" s="116"/>
      <c r="AV282" s="116"/>
      <c r="AW282" s="19"/>
      <c r="AX282" s="19"/>
      <c r="AY282" s="19"/>
      <c r="AZ282" s="19"/>
      <c r="BA282" s="19"/>
      <c r="BB282" s="19"/>
      <c r="BC282" s="19"/>
      <c r="BD282" s="19"/>
      <c r="BE282" s="19"/>
      <c r="BF282" s="19"/>
      <c r="BG282" s="19"/>
      <c r="BH282" s="19"/>
      <c r="BI282" s="19"/>
      <c r="BJ282" s="19"/>
    </row>
    <row r="283" spans="1:62" x14ac:dyDescent="0.3">
      <c r="A283" s="4"/>
      <c r="B283" s="4"/>
      <c r="C283" s="3" t="s">
        <v>23</v>
      </c>
      <c r="D283" s="4"/>
      <c r="E283" s="4"/>
      <c r="F283" s="4"/>
      <c r="G283" s="4"/>
      <c r="H283" s="109"/>
      <c r="I283" s="4"/>
      <c r="J283" s="4"/>
      <c r="K283" s="4"/>
      <c r="L283" s="4"/>
      <c r="M283" s="106">
        <v>0</v>
      </c>
      <c r="N283" s="106">
        <v>0</v>
      </c>
      <c r="O283" s="106">
        <v>0</v>
      </c>
      <c r="P283" s="106">
        <v>0</v>
      </c>
      <c r="Q283" s="106">
        <v>0</v>
      </c>
      <c r="R283" s="106">
        <v>0</v>
      </c>
      <c r="S283" s="106">
        <v>0</v>
      </c>
      <c r="T283" s="106">
        <v>0</v>
      </c>
      <c r="U283" s="106">
        <v>0</v>
      </c>
      <c r="V283" s="106">
        <v>0</v>
      </c>
      <c r="W283" s="106">
        <v>0</v>
      </c>
      <c r="X283" s="106">
        <v>0</v>
      </c>
      <c r="Y283" s="106">
        <v>0</v>
      </c>
      <c r="Z283" s="106">
        <v>51.507959946742432</v>
      </c>
      <c r="AA283" s="106">
        <v>103.01591989348486</v>
      </c>
      <c r="AB283" s="106">
        <v>154.52387984022729</v>
      </c>
      <c r="AC283" s="106">
        <v>206.03183978696973</v>
      </c>
      <c r="AD283" s="106">
        <v>257.53979973371219</v>
      </c>
      <c r="AE283" s="106">
        <v>309.04775968045459</v>
      </c>
      <c r="AF283" s="106">
        <v>360.55571962719705</v>
      </c>
      <c r="AG283" s="106">
        <v>412.06367957393951</v>
      </c>
      <c r="AH283" s="106">
        <v>463.57163952068197</v>
      </c>
      <c r="AI283" s="106">
        <v>515.07959946742449</v>
      </c>
      <c r="AJ283" s="106">
        <v>566.58755941416689</v>
      </c>
      <c r="AK283" s="106">
        <v>618.09551936090941</v>
      </c>
      <c r="AL283" s="106">
        <v>669.60347930765181</v>
      </c>
      <c r="AM283" s="106">
        <v>721.11143925439433</v>
      </c>
      <c r="AN283" s="106">
        <v>772.6193992011365</v>
      </c>
      <c r="AO283" s="106">
        <v>825.42605897263559</v>
      </c>
      <c r="AP283" s="106">
        <v>877.840488519514</v>
      </c>
      <c r="AQ283" s="106">
        <v>929.60874770696819</v>
      </c>
      <c r="AR283" s="106">
        <v>980.45863340289588</v>
      </c>
      <c r="AS283" s="106">
        <v>1030.0283218073428</v>
      </c>
      <c r="AT283" s="4"/>
      <c r="AU283" s="4"/>
      <c r="AV283" s="4"/>
      <c r="AW283" s="4"/>
      <c r="AX283" s="4"/>
      <c r="AY283" s="4"/>
      <c r="AZ283" s="4"/>
      <c r="BA283" s="4"/>
      <c r="BB283" s="4"/>
      <c r="BC283" s="4"/>
      <c r="BD283" s="4"/>
      <c r="BE283" s="4"/>
      <c r="BF283" s="4"/>
      <c r="BG283" s="4"/>
      <c r="BH283" s="4"/>
      <c r="BI283" s="4"/>
      <c r="BJ283" s="4"/>
    </row>
    <row r="284" spans="1:62" x14ac:dyDescent="0.3">
      <c r="A284" s="4"/>
      <c r="B284" s="4"/>
      <c r="C284" s="3"/>
      <c r="D284" s="4"/>
      <c r="E284" s="4"/>
      <c r="F284" s="4"/>
      <c r="G284" s="4"/>
      <c r="H284" s="109"/>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c r="BC284" s="4"/>
      <c r="BD284" s="4"/>
      <c r="BE284" s="4"/>
      <c r="BF284" s="4"/>
      <c r="BG284" s="4"/>
      <c r="BH284" s="4"/>
      <c r="BI284" s="4"/>
      <c r="BJ284" s="4"/>
    </row>
    <row r="285" spans="1:62" x14ac:dyDescent="0.3">
      <c r="A285" s="4"/>
      <c r="B285" s="4"/>
      <c r="C285" s="65" t="s">
        <v>126</v>
      </c>
      <c r="D285" s="4"/>
      <c r="E285" s="109"/>
      <c r="F285" s="109"/>
      <c r="G285" s="109"/>
      <c r="H285" s="110"/>
      <c r="I285" s="110"/>
      <c r="J285" s="110"/>
      <c r="K285" s="110"/>
      <c r="L285" s="110"/>
      <c r="M285" s="111"/>
      <c r="N285" s="109"/>
      <c r="O285" s="109"/>
      <c r="P285" s="109"/>
      <c r="Q285" s="109"/>
      <c r="R285" s="109"/>
      <c r="S285" s="109"/>
      <c r="T285" s="109"/>
      <c r="U285" s="109"/>
      <c r="V285" s="109"/>
      <c r="W285" s="109"/>
      <c r="X285" s="109"/>
      <c r="Y285" s="109"/>
      <c r="Z285" s="109"/>
      <c r="AA285" s="109"/>
      <c r="AB285" s="109"/>
      <c r="AC285" s="109"/>
      <c r="AD285" s="109"/>
      <c r="AE285" s="109"/>
      <c r="AF285" s="109"/>
      <c r="AG285" s="109"/>
      <c r="AH285" s="109"/>
      <c r="AI285" s="109"/>
      <c r="AJ285" s="109"/>
      <c r="AK285" s="109"/>
      <c r="AL285" s="109"/>
      <c r="AM285" s="109"/>
      <c r="AN285" s="109"/>
      <c r="AO285" s="109"/>
      <c r="AP285" s="109"/>
      <c r="AQ285" s="109"/>
      <c r="AR285" s="109"/>
      <c r="AS285" s="109"/>
      <c r="AT285" s="4"/>
      <c r="AU285" s="4"/>
      <c r="AV285" s="4"/>
      <c r="AW285" s="4"/>
      <c r="AX285" s="4"/>
      <c r="AY285" s="4"/>
      <c r="AZ285" s="4"/>
      <c r="BA285" s="4"/>
      <c r="BB285" s="4"/>
      <c r="BC285" s="4"/>
      <c r="BD285" s="4"/>
      <c r="BE285" s="4"/>
      <c r="BF285" s="4"/>
      <c r="BG285" s="4"/>
      <c r="BH285" s="4"/>
      <c r="BI285" s="4"/>
      <c r="BJ285" s="4"/>
    </row>
    <row r="286" spans="1:62" s="25" customFormat="1" x14ac:dyDescent="0.3">
      <c r="A286" s="19"/>
      <c r="B286" s="19"/>
      <c r="C286" s="20" t="s">
        <v>22</v>
      </c>
      <c r="D286" s="19"/>
      <c r="E286" s="19"/>
      <c r="F286" s="115"/>
      <c r="G286" s="115"/>
      <c r="H286" s="110"/>
      <c r="I286" s="19"/>
      <c r="J286" s="4"/>
      <c r="K286" s="19"/>
      <c r="L286" s="19"/>
      <c r="M286" s="78">
        <f t="shared" ref="M286:AS286" si="122">M59*M$329</f>
        <v>0</v>
      </c>
      <c r="N286" s="78">
        <f t="shared" si="122"/>
        <v>0</v>
      </c>
      <c r="O286" s="78">
        <f t="shared" si="122"/>
        <v>0</v>
      </c>
      <c r="P286" s="78">
        <f t="shared" si="122"/>
        <v>0</v>
      </c>
      <c r="Q286" s="78">
        <f t="shared" si="122"/>
        <v>0</v>
      </c>
      <c r="R286" s="78">
        <f t="shared" si="122"/>
        <v>0</v>
      </c>
      <c r="S286" s="78">
        <f t="shared" si="122"/>
        <v>0</v>
      </c>
      <c r="T286" s="78">
        <f t="shared" si="122"/>
        <v>0</v>
      </c>
      <c r="U286" s="78">
        <f t="shared" si="122"/>
        <v>0</v>
      </c>
      <c r="V286" s="78">
        <f t="shared" si="122"/>
        <v>0</v>
      </c>
      <c r="W286" s="78">
        <f t="shared" si="122"/>
        <v>0</v>
      </c>
      <c r="X286" s="78">
        <f t="shared" si="122"/>
        <v>0</v>
      </c>
      <c r="Y286" s="78">
        <f t="shared" si="122"/>
        <v>0</v>
      </c>
      <c r="Z286" s="78">
        <f t="shared" si="122"/>
        <v>13.354643495500095</v>
      </c>
      <c r="AA286" s="78">
        <f t="shared" si="122"/>
        <v>26.709286991000191</v>
      </c>
      <c r="AB286" s="78">
        <f t="shared" si="122"/>
        <v>40.06393048650029</v>
      </c>
      <c r="AC286" s="78">
        <f t="shared" si="122"/>
        <v>53.418573982000382</v>
      </c>
      <c r="AD286" s="78">
        <f t="shared" si="122"/>
        <v>66.773217477500481</v>
      </c>
      <c r="AE286" s="78">
        <f t="shared" si="122"/>
        <v>80.127860973000566</v>
      </c>
      <c r="AF286" s="78">
        <f t="shared" si="122"/>
        <v>93.482504468500665</v>
      </c>
      <c r="AG286" s="78">
        <f t="shared" si="122"/>
        <v>106.83714796400075</v>
      </c>
      <c r="AH286" s="78">
        <f t="shared" si="122"/>
        <v>120.19179145950083</v>
      </c>
      <c r="AI286" s="78">
        <f t="shared" si="122"/>
        <v>133.54643495500093</v>
      </c>
      <c r="AJ286" s="78">
        <f t="shared" si="122"/>
        <v>146.90107845050102</v>
      </c>
      <c r="AK286" s="78">
        <f t="shared" si="122"/>
        <v>160.25572194600113</v>
      </c>
      <c r="AL286" s="78">
        <f t="shared" si="122"/>
        <v>173.61036544150124</v>
      </c>
      <c r="AM286" s="78">
        <f t="shared" si="122"/>
        <v>186.96500893700136</v>
      </c>
      <c r="AN286" s="78">
        <f t="shared" si="122"/>
        <v>200.31965243250141</v>
      </c>
      <c r="AO286" s="78">
        <f t="shared" si="122"/>
        <v>236.90390723847696</v>
      </c>
      <c r="AP286" s="78">
        <f t="shared" si="122"/>
        <v>273.57768663801431</v>
      </c>
      <c r="AQ286" s="78">
        <f t="shared" si="122"/>
        <v>309.84327297868168</v>
      </c>
      <c r="AR286" s="78">
        <f t="shared" si="122"/>
        <v>345.15466864026894</v>
      </c>
      <c r="AS286" s="78">
        <f t="shared" si="122"/>
        <v>378.90592691704074</v>
      </c>
      <c r="AT286" s="19"/>
      <c r="AU286" s="19"/>
      <c r="AV286" s="19"/>
      <c r="AW286" s="19"/>
      <c r="AX286" s="19"/>
      <c r="AY286" s="19"/>
      <c r="AZ286" s="19"/>
      <c r="BA286" s="19"/>
      <c r="BB286" s="19"/>
      <c r="BC286" s="19"/>
      <c r="BD286" s="19"/>
      <c r="BE286" s="19"/>
      <c r="BF286" s="19"/>
      <c r="BG286" s="19"/>
      <c r="BH286" s="19"/>
      <c r="BI286" s="19"/>
      <c r="BJ286" s="19"/>
    </row>
    <row r="287" spans="1:62" s="25" customFormat="1" x14ac:dyDescent="0.3">
      <c r="A287" s="19"/>
      <c r="B287" s="19"/>
      <c r="C287" s="20" t="s">
        <v>15</v>
      </c>
      <c r="D287" s="19"/>
      <c r="E287" s="19"/>
      <c r="F287" s="112"/>
      <c r="G287" s="112"/>
      <c r="H287" s="110"/>
      <c r="I287" s="19"/>
      <c r="J287" s="4"/>
      <c r="K287" s="19"/>
      <c r="L287" s="19"/>
      <c r="M287" s="78">
        <f t="shared" ref="M287:AS287" si="123">M60*M$329</f>
        <v>0</v>
      </c>
      <c r="N287" s="78">
        <f t="shared" si="123"/>
        <v>0</v>
      </c>
      <c r="O287" s="78">
        <f t="shared" si="123"/>
        <v>0</v>
      </c>
      <c r="P287" s="78">
        <f t="shared" si="123"/>
        <v>0</v>
      </c>
      <c r="Q287" s="78">
        <f t="shared" si="123"/>
        <v>0</v>
      </c>
      <c r="R287" s="78">
        <f t="shared" si="123"/>
        <v>0</v>
      </c>
      <c r="S287" s="78">
        <f t="shared" si="123"/>
        <v>0</v>
      </c>
      <c r="T287" s="78">
        <f t="shared" si="123"/>
        <v>-4.1662923876853499</v>
      </c>
      <c r="U287" s="78">
        <f t="shared" si="123"/>
        <v>-9.1891939721154774</v>
      </c>
      <c r="V287" s="78">
        <f t="shared" si="123"/>
        <v>-15.983469955446239</v>
      </c>
      <c r="W287" s="78">
        <f t="shared" si="123"/>
        <v>-24.413326133186054</v>
      </c>
      <c r="X287" s="78">
        <f t="shared" si="123"/>
        <v>-33.410113434720998</v>
      </c>
      <c r="Y287" s="78">
        <f t="shared" si="123"/>
        <v>-43.62360401090033</v>
      </c>
      <c r="Z287" s="78">
        <f t="shared" si="123"/>
        <v>-52.457439493876279</v>
      </c>
      <c r="AA287" s="78">
        <f t="shared" si="123"/>
        <v>-60.11232492401853</v>
      </c>
      <c r="AB287" s="78">
        <f t="shared" si="123"/>
        <v>-65.569450733015202</v>
      </c>
      <c r="AC287" s="78">
        <f t="shared" si="123"/>
        <v>-67.471591900897366</v>
      </c>
      <c r="AD287" s="78">
        <f t="shared" si="123"/>
        <v>-63.70217978390896</v>
      </c>
      <c r="AE287" s="78">
        <f t="shared" si="123"/>
        <v>-53.61845600862496</v>
      </c>
      <c r="AF287" s="78">
        <f t="shared" si="123"/>
        <v>-37.651236638838519</v>
      </c>
      <c r="AG287" s="78">
        <f t="shared" si="123"/>
        <v>-16.964703699928926</v>
      </c>
      <c r="AH287" s="78">
        <f t="shared" si="123"/>
        <v>7.2528365293432318</v>
      </c>
      <c r="AI287" s="78">
        <f t="shared" si="123"/>
        <v>34.301708645070725</v>
      </c>
      <c r="AJ287" s="78">
        <f t="shared" si="123"/>
        <v>63.913233827382534</v>
      </c>
      <c r="AK287" s="78">
        <f t="shared" si="123"/>
        <v>95.684191760211974</v>
      </c>
      <c r="AL287" s="78">
        <f t="shared" si="123"/>
        <v>129.26527551932676</v>
      </c>
      <c r="AM287" s="78">
        <f t="shared" si="123"/>
        <v>164.28460274766618</v>
      </c>
      <c r="AN287" s="78">
        <f t="shared" si="123"/>
        <v>200.31965243250141</v>
      </c>
      <c r="AO287" s="78">
        <f t="shared" si="123"/>
        <v>236.90390723847696</v>
      </c>
      <c r="AP287" s="78">
        <f t="shared" si="123"/>
        <v>273.57768663801431</v>
      </c>
      <c r="AQ287" s="78">
        <f t="shared" si="123"/>
        <v>309.84327297868168</v>
      </c>
      <c r="AR287" s="78">
        <f t="shared" si="123"/>
        <v>345.15466864026894</v>
      </c>
      <c r="AS287" s="78">
        <f t="shared" si="123"/>
        <v>378.90592691704074</v>
      </c>
      <c r="AT287" s="116"/>
      <c r="AU287" s="116"/>
      <c r="AV287" s="116"/>
      <c r="AW287" s="19"/>
      <c r="AX287" s="19"/>
      <c r="AY287" s="19"/>
      <c r="AZ287" s="19"/>
      <c r="BA287" s="19"/>
      <c r="BB287" s="19"/>
      <c r="BC287" s="19"/>
      <c r="BD287" s="19"/>
      <c r="BE287" s="19"/>
      <c r="BF287" s="19"/>
      <c r="BG287" s="19"/>
      <c r="BH287" s="19"/>
      <c r="BI287" s="19"/>
      <c r="BJ287" s="19"/>
    </row>
    <row r="288" spans="1:62" x14ac:dyDescent="0.3">
      <c r="A288" s="4"/>
      <c r="B288" s="4"/>
      <c r="C288" s="3" t="s">
        <v>23</v>
      </c>
      <c r="D288" s="4"/>
      <c r="E288" s="4"/>
      <c r="F288" s="4"/>
      <c r="G288" s="4"/>
      <c r="H288" s="4"/>
      <c r="I288" s="4"/>
      <c r="J288" s="4"/>
      <c r="K288" s="4"/>
      <c r="L288" s="4"/>
      <c r="M288" s="106">
        <v>0</v>
      </c>
      <c r="N288" s="106">
        <v>0</v>
      </c>
      <c r="O288" s="106">
        <v>0</v>
      </c>
      <c r="P288" s="106">
        <v>0</v>
      </c>
      <c r="Q288" s="106">
        <v>0</v>
      </c>
      <c r="R288" s="106">
        <v>0</v>
      </c>
      <c r="S288" s="106">
        <v>0</v>
      </c>
      <c r="T288" s="106">
        <v>0</v>
      </c>
      <c r="U288" s="106">
        <v>0</v>
      </c>
      <c r="V288" s="106">
        <v>0</v>
      </c>
      <c r="W288" s="106">
        <v>0</v>
      </c>
      <c r="X288" s="106">
        <v>0</v>
      </c>
      <c r="Y288" s="106">
        <v>0</v>
      </c>
      <c r="Z288" s="106">
        <v>13.354643495500095</v>
      </c>
      <c r="AA288" s="106">
        <v>26.709286991000191</v>
      </c>
      <c r="AB288" s="106">
        <v>40.06393048650029</v>
      </c>
      <c r="AC288" s="106">
        <v>53.418573982000382</v>
      </c>
      <c r="AD288" s="106">
        <v>66.773217477500481</v>
      </c>
      <c r="AE288" s="106">
        <v>80.127860973000566</v>
      </c>
      <c r="AF288" s="106">
        <v>93.482504468500665</v>
      </c>
      <c r="AG288" s="106">
        <v>106.83714796400075</v>
      </c>
      <c r="AH288" s="106">
        <v>120.19179145950083</v>
      </c>
      <c r="AI288" s="106">
        <v>133.54643495500093</v>
      </c>
      <c r="AJ288" s="106">
        <v>146.90107845050102</v>
      </c>
      <c r="AK288" s="106">
        <v>160.25572194600113</v>
      </c>
      <c r="AL288" s="106">
        <v>173.61036544150124</v>
      </c>
      <c r="AM288" s="106">
        <v>186.96500893700136</v>
      </c>
      <c r="AN288" s="106">
        <v>200.31965243250141</v>
      </c>
      <c r="AO288" s="106">
        <v>236.90390723847696</v>
      </c>
      <c r="AP288" s="106">
        <v>273.57768663801431</v>
      </c>
      <c r="AQ288" s="106">
        <v>309.84327297868168</v>
      </c>
      <c r="AR288" s="106">
        <v>345.15466864026894</v>
      </c>
      <c r="AS288" s="106">
        <v>378.90592691704074</v>
      </c>
      <c r="AT288" s="4"/>
      <c r="AU288" s="4"/>
      <c r="AV288" s="4"/>
      <c r="AW288" s="4"/>
      <c r="AX288" s="4"/>
      <c r="AY288" s="4"/>
      <c r="AZ288" s="4"/>
      <c r="BA288" s="4"/>
      <c r="BB288" s="4"/>
      <c r="BC288" s="4"/>
      <c r="BD288" s="4"/>
      <c r="BE288" s="4"/>
      <c r="BF288" s="4"/>
      <c r="BG288" s="4"/>
      <c r="BH288" s="4"/>
      <c r="BI288" s="4"/>
      <c r="BJ288" s="4"/>
    </row>
    <row r="289" spans="1:62" x14ac:dyDescent="0.3">
      <c r="A289" s="4"/>
      <c r="B289" s="4"/>
      <c r="C289" s="3"/>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c r="BC289" s="4"/>
      <c r="BD289" s="4"/>
      <c r="BE289" s="4"/>
      <c r="BF289" s="4"/>
      <c r="BG289" s="4"/>
      <c r="BH289" s="4"/>
      <c r="BI289" s="4"/>
      <c r="BJ289" s="4"/>
    </row>
    <row r="290" spans="1:62" x14ac:dyDescent="0.3">
      <c r="A290" s="4"/>
      <c r="B290" s="4"/>
      <c r="C290" s="65" t="s">
        <v>127</v>
      </c>
      <c r="D290" s="4"/>
      <c r="E290" s="109"/>
      <c r="F290" s="109"/>
      <c r="G290" s="109"/>
      <c r="H290" s="109"/>
      <c r="I290" s="110"/>
      <c r="J290" s="110"/>
      <c r="K290" s="110"/>
      <c r="L290" s="110"/>
      <c r="M290" s="111"/>
      <c r="N290" s="109"/>
      <c r="O290" s="109"/>
      <c r="P290" s="109"/>
      <c r="Q290" s="109"/>
      <c r="R290" s="109"/>
      <c r="S290" s="109"/>
      <c r="T290" s="109"/>
      <c r="U290" s="109"/>
      <c r="V290" s="109"/>
      <c r="W290" s="109"/>
      <c r="X290" s="109"/>
      <c r="Y290" s="109"/>
      <c r="Z290" s="109"/>
      <c r="AA290" s="109"/>
      <c r="AB290" s="109"/>
      <c r="AC290" s="109"/>
      <c r="AD290" s="109"/>
      <c r="AE290" s="109"/>
      <c r="AF290" s="109"/>
      <c r="AG290" s="109"/>
      <c r="AH290" s="109"/>
      <c r="AI290" s="109"/>
      <c r="AJ290" s="109"/>
      <c r="AK290" s="109"/>
      <c r="AL290" s="109"/>
      <c r="AM290" s="109"/>
      <c r="AN290" s="109"/>
      <c r="AO290" s="109"/>
      <c r="AP290" s="109"/>
      <c r="AQ290" s="109"/>
      <c r="AR290" s="109"/>
      <c r="AS290" s="109"/>
      <c r="AT290" s="4"/>
      <c r="AU290" s="4"/>
      <c r="AV290" s="4"/>
      <c r="AW290" s="4"/>
      <c r="AX290" s="4"/>
      <c r="AY290" s="4"/>
      <c r="AZ290" s="4"/>
      <c r="BA290" s="4"/>
      <c r="BB290" s="4"/>
      <c r="BC290" s="4"/>
      <c r="BD290" s="4"/>
      <c r="BE290" s="4"/>
      <c r="BF290" s="4"/>
      <c r="BG290" s="4"/>
      <c r="BH290" s="4"/>
      <c r="BI290" s="4"/>
      <c r="BJ290" s="4"/>
    </row>
    <row r="291" spans="1:62" s="25" customFormat="1" x14ac:dyDescent="0.3">
      <c r="A291" s="19"/>
      <c r="B291" s="19"/>
      <c r="C291" s="20" t="s">
        <v>22</v>
      </c>
      <c r="D291" s="19"/>
      <c r="E291" s="19"/>
      <c r="F291" s="115"/>
      <c r="G291" s="115"/>
      <c r="H291" s="109"/>
      <c r="I291" s="19"/>
      <c r="J291" s="4"/>
      <c r="K291" s="19"/>
      <c r="L291" s="19"/>
      <c r="M291" s="78">
        <f t="shared" ref="M291:AS291" si="124">M64*M$331</f>
        <v>0</v>
      </c>
      <c r="N291" s="78">
        <f t="shared" si="124"/>
        <v>0</v>
      </c>
      <c r="O291" s="78">
        <f t="shared" si="124"/>
        <v>0</v>
      </c>
      <c r="P291" s="78">
        <f t="shared" si="124"/>
        <v>0</v>
      </c>
      <c r="Q291" s="78">
        <f t="shared" si="124"/>
        <v>0</v>
      </c>
      <c r="R291" s="78">
        <f t="shared" si="124"/>
        <v>0</v>
      </c>
      <c r="S291" s="78">
        <f t="shared" si="124"/>
        <v>0</v>
      </c>
      <c r="T291" s="78">
        <f t="shared" si="124"/>
        <v>0</v>
      </c>
      <c r="U291" s="78">
        <f t="shared" si="124"/>
        <v>0</v>
      </c>
      <c r="V291" s="78">
        <f t="shared" si="124"/>
        <v>0</v>
      </c>
      <c r="W291" s="78">
        <f t="shared" si="124"/>
        <v>0</v>
      </c>
      <c r="X291" s="78">
        <f t="shared" si="124"/>
        <v>0</v>
      </c>
      <c r="Y291" s="78">
        <f t="shared" si="124"/>
        <v>0</v>
      </c>
      <c r="Z291" s="78">
        <f t="shared" si="124"/>
        <v>0</v>
      </c>
      <c r="AA291" s="78">
        <f t="shared" si="124"/>
        <v>0</v>
      </c>
      <c r="AB291" s="78">
        <f t="shared" si="124"/>
        <v>0</v>
      </c>
      <c r="AC291" s="78">
        <f t="shared" si="124"/>
        <v>0</v>
      </c>
      <c r="AD291" s="78">
        <f t="shared" si="124"/>
        <v>0</v>
      </c>
      <c r="AE291" s="78">
        <f t="shared" si="124"/>
        <v>0</v>
      </c>
      <c r="AF291" s="78">
        <f t="shared" si="124"/>
        <v>0</v>
      </c>
      <c r="AG291" s="78">
        <f t="shared" si="124"/>
        <v>0</v>
      </c>
      <c r="AH291" s="78">
        <f t="shared" si="124"/>
        <v>0</v>
      </c>
      <c r="AI291" s="78">
        <f t="shared" si="124"/>
        <v>0</v>
      </c>
      <c r="AJ291" s="78">
        <f t="shared" si="124"/>
        <v>0</v>
      </c>
      <c r="AK291" s="78">
        <f t="shared" si="124"/>
        <v>0</v>
      </c>
      <c r="AL291" s="78">
        <f t="shared" si="124"/>
        <v>0</v>
      </c>
      <c r="AM291" s="78">
        <f t="shared" si="124"/>
        <v>0</v>
      </c>
      <c r="AN291" s="78">
        <f t="shared" si="124"/>
        <v>0</v>
      </c>
      <c r="AO291" s="78">
        <f t="shared" si="124"/>
        <v>0</v>
      </c>
      <c r="AP291" s="78">
        <f t="shared" si="124"/>
        <v>0</v>
      </c>
      <c r="AQ291" s="78">
        <f t="shared" si="124"/>
        <v>0</v>
      </c>
      <c r="AR291" s="78">
        <f t="shared" si="124"/>
        <v>0</v>
      </c>
      <c r="AS291" s="78">
        <f t="shared" si="124"/>
        <v>0</v>
      </c>
      <c r="AT291" s="19"/>
      <c r="AU291" s="19"/>
      <c r="AV291" s="19"/>
      <c r="AW291" s="19"/>
      <c r="AX291" s="19"/>
      <c r="AY291" s="19"/>
      <c r="AZ291" s="19"/>
      <c r="BA291" s="19"/>
      <c r="BB291" s="19"/>
      <c r="BC291" s="19"/>
      <c r="BD291" s="19"/>
      <c r="BE291" s="19"/>
      <c r="BF291" s="19"/>
      <c r="BG291" s="19"/>
      <c r="BH291" s="19"/>
      <c r="BI291" s="19"/>
      <c r="BJ291" s="19"/>
    </row>
    <row r="292" spans="1:62" s="25" customFormat="1" x14ac:dyDescent="0.3">
      <c r="A292" s="19"/>
      <c r="B292" s="19"/>
      <c r="C292" s="20" t="s">
        <v>15</v>
      </c>
      <c r="D292" s="19"/>
      <c r="E292" s="19"/>
      <c r="F292" s="112"/>
      <c r="G292" s="112"/>
      <c r="H292" s="109"/>
      <c r="I292" s="19"/>
      <c r="J292" s="4"/>
      <c r="K292" s="19"/>
      <c r="L292" s="19"/>
      <c r="M292" s="78">
        <f t="shared" ref="M292:AS292" si="125">M65*M$331</f>
        <v>0</v>
      </c>
      <c r="N292" s="78">
        <f t="shared" si="125"/>
        <v>0</v>
      </c>
      <c r="O292" s="78">
        <f t="shared" si="125"/>
        <v>0</v>
      </c>
      <c r="P292" s="78">
        <f t="shared" si="125"/>
        <v>0</v>
      </c>
      <c r="Q292" s="78">
        <f t="shared" si="125"/>
        <v>0</v>
      </c>
      <c r="R292" s="78">
        <f t="shared" si="125"/>
        <v>0</v>
      </c>
      <c r="S292" s="78">
        <f t="shared" si="125"/>
        <v>0</v>
      </c>
      <c r="T292" s="78">
        <f t="shared" si="125"/>
        <v>0</v>
      </c>
      <c r="U292" s="78">
        <f t="shared" si="125"/>
        <v>0</v>
      </c>
      <c r="V292" s="78">
        <f t="shared" si="125"/>
        <v>0</v>
      </c>
      <c r="W292" s="78">
        <f t="shared" si="125"/>
        <v>0</v>
      </c>
      <c r="X292" s="78">
        <f t="shared" si="125"/>
        <v>0</v>
      </c>
      <c r="Y292" s="78">
        <f t="shared" si="125"/>
        <v>0</v>
      </c>
      <c r="Z292" s="78">
        <f t="shared" si="125"/>
        <v>0</v>
      </c>
      <c r="AA292" s="78">
        <f t="shared" si="125"/>
        <v>0</v>
      </c>
      <c r="AB292" s="78">
        <f t="shared" si="125"/>
        <v>0</v>
      </c>
      <c r="AC292" s="78">
        <f t="shared" si="125"/>
        <v>0</v>
      </c>
      <c r="AD292" s="78">
        <f t="shared" si="125"/>
        <v>0</v>
      </c>
      <c r="AE292" s="78">
        <f t="shared" si="125"/>
        <v>0</v>
      </c>
      <c r="AF292" s="78">
        <f t="shared" si="125"/>
        <v>0</v>
      </c>
      <c r="AG292" s="78">
        <f t="shared" si="125"/>
        <v>0</v>
      </c>
      <c r="AH292" s="78">
        <f t="shared" si="125"/>
        <v>0</v>
      </c>
      <c r="AI292" s="78">
        <f t="shared" si="125"/>
        <v>0</v>
      </c>
      <c r="AJ292" s="78">
        <f t="shared" si="125"/>
        <v>0</v>
      </c>
      <c r="AK292" s="78">
        <f t="shared" si="125"/>
        <v>0</v>
      </c>
      <c r="AL292" s="78">
        <f t="shared" si="125"/>
        <v>0</v>
      </c>
      <c r="AM292" s="78">
        <f t="shared" si="125"/>
        <v>0</v>
      </c>
      <c r="AN292" s="78">
        <f t="shared" si="125"/>
        <v>0</v>
      </c>
      <c r="AO292" s="78">
        <f t="shared" si="125"/>
        <v>0</v>
      </c>
      <c r="AP292" s="78">
        <f t="shared" si="125"/>
        <v>0</v>
      </c>
      <c r="AQ292" s="78">
        <f t="shared" si="125"/>
        <v>0</v>
      </c>
      <c r="AR292" s="78">
        <f t="shared" si="125"/>
        <v>0</v>
      </c>
      <c r="AS292" s="78">
        <f t="shared" si="125"/>
        <v>0</v>
      </c>
      <c r="AT292" s="116"/>
      <c r="AU292" s="116"/>
      <c r="AV292" s="116"/>
      <c r="AW292" s="19"/>
      <c r="AX292" s="19"/>
      <c r="AY292" s="19"/>
      <c r="AZ292" s="19"/>
      <c r="BA292" s="19"/>
      <c r="BB292" s="19"/>
      <c r="BC292" s="19"/>
      <c r="BD292" s="19"/>
      <c r="BE292" s="19"/>
      <c r="BF292" s="19"/>
      <c r="BG292" s="19"/>
      <c r="BH292" s="19"/>
      <c r="BI292" s="19"/>
      <c r="BJ292" s="19"/>
    </row>
    <row r="293" spans="1:62" x14ac:dyDescent="0.3">
      <c r="A293" s="4"/>
      <c r="B293" s="4"/>
      <c r="C293" s="3" t="s">
        <v>23</v>
      </c>
      <c r="D293" s="4"/>
      <c r="E293" s="4"/>
      <c r="F293" s="4"/>
      <c r="G293" s="4"/>
      <c r="H293" s="4"/>
      <c r="I293" s="4"/>
      <c r="J293" s="4"/>
      <c r="K293" s="4"/>
      <c r="L293" s="4"/>
      <c r="M293" s="106">
        <v>0</v>
      </c>
      <c r="N293" s="106">
        <v>0</v>
      </c>
      <c r="O293" s="106">
        <v>0</v>
      </c>
      <c r="P293" s="106">
        <v>0</v>
      </c>
      <c r="Q293" s="106">
        <v>0</v>
      </c>
      <c r="R293" s="106">
        <v>0</v>
      </c>
      <c r="S293" s="106">
        <v>0</v>
      </c>
      <c r="T293" s="106">
        <v>0</v>
      </c>
      <c r="U293" s="106">
        <v>0</v>
      </c>
      <c r="V293" s="106">
        <v>0</v>
      </c>
      <c r="W293" s="106">
        <v>0</v>
      </c>
      <c r="X293" s="106">
        <v>0</v>
      </c>
      <c r="Y293" s="106">
        <v>0</v>
      </c>
      <c r="Z293" s="106">
        <v>0</v>
      </c>
      <c r="AA293" s="106">
        <v>0</v>
      </c>
      <c r="AB293" s="106">
        <v>0</v>
      </c>
      <c r="AC293" s="106">
        <v>0</v>
      </c>
      <c r="AD293" s="106">
        <v>0</v>
      </c>
      <c r="AE293" s="106">
        <v>0</v>
      </c>
      <c r="AF293" s="106">
        <v>0</v>
      </c>
      <c r="AG293" s="106">
        <v>0</v>
      </c>
      <c r="AH293" s="106">
        <v>0</v>
      </c>
      <c r="AI293" s="106">
        <v>0</v>
      </c>
      <c r="AJ293" s="106">
        <v>0</v>
      </c>
      <c r="AK293" s="106">
        <v>0</v>
      </c>
      <c r="AL293" s="106">
        <v>0</v>
      </c>
      <c r="AM293" s="106">
        <v>0</v>
      </c>
      <c r="AN293" s="106">
        <v>0</v>
      </c>
      <c r="AO293" s="106">
        <v>0</v>
      </c>
      <c r="AP293" s="106">
        <v>0</v>
      </c>
      <c r="AQ293" s="106">
        <v>0</v>
      </c>
      <c r="AR293" s="106">
        <v>0</v>
      </c>
      <c r="AS293" s="106">
        <v>0</v>
      </c>
      <c r="AT293" s="4"/>
      <c r="AU293" s="4"/>
      <c r="AV293" s="4"/>
      <c r="AW293" s="4"/>
      <c r="AX293" s="4"/>
      <c r="AY293" s="4"/>
      <c r="AZ293" s="4"/>
      <c r="BA293" s="4"/>
      <c r="BB293" s="4"/>
      <c r="BC293" s="4"/>
      <c r="BD293" s="4"/>
      <c r="BE293" s="4"/>
      <c r="BF293" s="4"/>
      <c r="BG293" s="4"/>
      <c r="BH293" s="4"/>
      <c r="BI293" s="4"/>
      <c r="BJ293" s="4"/>
    </row>
    <row r="294" spans="1:62" x14ac:dyDescent="0.3">
      <c r="A294" s="4"/>
      <c r="B294" s="4"/>
      <c r="C294" s="3"/>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c r="BC294" s="4"/>
      <c r="BD294" s="4"/>
      <c r="BE294" s="4"/>
      <c r="BF294" s="4"/>
      <c r="BG294" s="4"/>
      <c r="BH294" s="4"/>
      <c r="BI294" s="4"/>
      <c r="BJ294" s="4"/>
    </row>
    <row r="295" spans="1:62" x14ac:dyDescent="0.3">
      <c r="A295" s="4"/>
      <c r="B295" s="4"/>
      <c r="C295" s="65" t="s">
        <v>128</v>
      </c>
      <c r="D295" s="4"/>
      <c r="E295" s="109"/>
      <c r="F295" s="109"/>
      <c r="G295" s="109"/>
      <c r="H295" s="109"/>
      <c r="I295" s="110"/>
      <c r="J295" s="110"/>
      <c r="K295" s="110"/>
      <c r="L295" s="110"/>
      <c r="M295" s="111"/>
      <c r="N295" s="109"/>
      <c r="O295" s="109"/>
      <c r="P295" s="109"/>
      <c r="Q295" s="109"/>
      <c r="R295" s="109"/>
      <c r="S295" s="109"/>
      <c r="T295" s="109"/>
      <c r="U295" s="109"/>
      <c r="V295" s="109"/>
      <c r="W295" s="109"/>
      <c r="X295" s="109"/>
      <c r="Y295" s="109"/>
      <c r="Z295" s="109"/>
      <c r="AA295" s="109"/>
      <c r="AB295" s="109"/>
      <c r="AC295" s="109"/>
      <c r="AD295" s="109"/>
      <c r="AE295" s="109"/>
      <c r="AF295" s="109"/>
      <c r="AG295" s="109"/>
      <c r="AH295" s="109"/>
      <c r="AI295" s="109"/>
      <c r="AJ295" s="109"/>
      <c r="AK295" s="109"/>
      <c r="AL295" s="109"/>
      <c r="AM295" s="109"/>
      <c r="AN295" s="109"/>
      <c r="AO295" s="109"/>
      <c r="AP295" s="109"/>
      <c r="AQ295" s="109"/>
      <c r="AR295" s="109"/>
      <c r="AS295" s="109"/>
      <c r="AT295" s="4"/>
      <c r="AU295" s="4"/>
      <c r="AV295" s="4"/>
      <c r="AW295" s="4"/>
      <c r="AX295" s="4"/>
      <c r="AY295" s="4"/>
      <c r="AZ295" s="4"/>
      <c r="BA295" s="4"/>
      <c r="BB295" s="4"/>
      <c r="BC295" s="4"/>
      <c r="BD295" s="4"/>
      <c r="BE295" s="4"/>
      <c r="BF295" s="4"/>
      <c r="BG295" s="4"/>
      <c r="BH295" s="4"/>
      <c r="BI295" s="4"/>
      <c r="BJ295" s="4"/>
    </row>
    <row r="296" spans="1:62" s="25" customFormat="1" x14ac:dyDescent="0.3">
      <c r="A296" s="19"/>
      <c r="B296" s="19"/>
      <c r="C296" s="20" t="s">
        <v>22</v>
      </c>
      <c r="D296" s="19"/>
      <c r="E296" s="19"/>
      <c r="F296" s="115"/>
      <c r="G296" s="115"/>
      <c r="H296" s="117"/>
      <c r="I296" s="19"/>
      <c r="J296" s="4"/>
      <c r="K296" s="19"/>
      <c r="L296" s="19"/>
      <c r="M296" s="78">
        <f t="shared" ref="M296:AS296" si="126">M69*M$333</f>
        <v>0</v>
      </c>
      <c r="N296" s="78">
        <f t="shared" si="126"/>
        <v>0</v>
      </c>
      <c r="O296" s="78">
        <f t="shared" si="126"/>
        <v>0</v>
      </c>
      <c r="P296" s="78">
        <f t="shared" si="126"/>
        <v>0</v>
      </c>
      <c r="Q296" s="78">
        <f t="shared" si="126"/>
        <v>0</v>
      </c>
      <c r="R296" s="78">
        <f t="shared" si="126"/>
        <v>0</v>
      </c>
      <c r="S296" s="78">
        <f t="shared" si="126"/>
        <v>0</v>
      </c>
      <c r="T296" s="78">
        <f t="shared" si="126"/>
        <v>0</v>
      </c>
      <c r="U296" s="78">
        <f t="shared" si="126"/>
        <v>0</v>
      </c>
      <c r="V296" s="78">
        <f t="shared" si="126"/>
        <v>0</v>
      </c>
      <c r="W296" s="78">
        <f t="shared" si="126"/>
        <v>0</v>
      </c>
      <c r="X296" s="78">
        <f t="shared" si="126"/>
        <v>0</v>
      </c>
      <c r="Y296" s="78">
        <f t="shared" si="126"/>
        <v>0</v>
      </c>
      <c r="Z296" s="78">
        <f t="shared" si="126"/>
        <v>37.213058923090657</v>
      </c>
      <c r="AA296" s="78">
        <f t="shared" si="126"/>
        <v>74.426117846181313</v>
      </c>
      <c r="AB296" s="78">
        <f t="shared" si="126"/>
        <v>111.63917676927197</v>
      </c>
      <c r="AC296" s="78">
        <f t="shared" si="126"/>
        <v>148.85223569236263</v>
      </c>
      <c r="AD296" s="78">
        <f t="shared" si="126"/>
        <v>186.0652946154533</v>
      </c>
      <c r="AE296" s="78">
        <f t="shared" si="126"/>
        <v>223.27835353854394</v>
      </c>
      <c r="AF296" s="78">
        <f t="shared" si="126"/>
        <v>260.49141246163458</v>
      </c>
      <c r="AG296" s="78">
        <f t="shared" si="126"/>
        <v>297.70447138472525</v>
      </c>
      <c r="AH296" s="78">
        <f t="shared" si="126"/>
        <v>334.91753030781587</v>
      </c>
      <c r="AI296" s="78">
        <f t="shared" si="126"/>
        <v>372.13058923090659</v>
      </c>
      <c r="AJ296" s="78">
        <f t="shared" si="126"/>
        <v>409.34364815399721</v>
      </c>
      <c r="AK296" s="78">
        <f t="shared" si="126"/>
        <v>446.55670707708788</v>
      </c>
      <c r="AL296" s="78">
        <f t="shared" si="126"/>
        <v>483.76976600017849</v>
      </c>
      <c r="AM296" s="78">
        <f t="shared" si="126"/>
        <v>520.98282492326916</v>
      </c>
      <c r="AN296" s="78">
        <f t="shared" si="126"/>
        <v>558.19588384635983</v>
      </c>
      <c r="AO296" s="78">
        <f t="shared" si="126"/>
        <v>579.05182920313905</v>
      </c>
      <c r="AP296" s="78">
        <f t="shared" si="126"/>
        <v>597.24820074795605</v>
      </c>
      <c r="AQ296" s="78">
        <f t="shared" si="126"/>
        <v>613.06942058934123</v>
      </c>
      <c r="AR296" s="78">
        <f t="shared" si="126"/>
        <v>626.84743496901717</v>
      </c>
      <c r="AS296" s="78">
        <f t="shared" si="126"/>
        <v>638.92922994652486</v>
      </c>
      <c r="AT296" s="19"/>
      <c r="AU296" s="19"/>
      <c r="AV296" s="19"/>
      <c r="AW296" s="19"/>
      <c r="AX296" s="19"/>
      <c r="AY296" s="19"/>
      <c r="AZ296" s="19"/>
      <c r="BA296" s="19"/>
      <c r="BB296" s="19"/>
      <c r="BC296" s="19"/>
      <c r="BD296" s="19"/>
      <c r="BE296" s="19"/>
      <c r="BF296" s="19"/>
      <c r="BG296" s="19"/>
      <c r="BH296" s="19"/>
      <c r="BI296" s="19"/>
      <c r="BJ296" s="19"/>
    </row>
    <row r="297" spans="1:62" s="25" customFormat="1" x14ac:dyDescent="0.3">
      <c r="A297" s="19"/>
      <c r="B297" s="19"/>
      <c r="C297" s="20" t="s">
        <v>15</v>
      </c>
      <c r="D297" s="19"/>
      <c r="E297" s="19"/>
      <c r="F297" s="112"/>
      <c r="G297" s="112"/>
      <c r="H297" s="117"/>
      <c r="I297" s="19"/>
      <c r="J297" s="4"/>
      <c r="K297" s="19"/>
      <c r="L297" s="19"/>
      <c r="M297" s="78">
        <f t="shared" ref="M297:AS297" si="127">M70*M$333</f>
        <v>0</v>
      </c>
      <c r="N297" s="78">
        <f t="shared" si="127"/>
        <v>0</v>
      </c>
      <c r="O297" s="78">
        <f t="shared" si="127"/>
        <v>0</v>
      </c>
      <c r="P297" s="78">
        <f t="shared" si="127"/>
        <v>0</v>
      </c>
      <c r="Q297" s="78">
        <f t="shared" si="127"/>
        <v>0</v>
      </c>
      <c r="R297" s="78">
        <f t="shared" si="127"/>
        <v>0</v>
      </c>
      <c r="S297" s="78">
        <f t="shared" si="127"/>
        <v>0</v>
      </c>
      <c r="T297" s="78">
        <f t="shared" si="127"/>
        <v>1.4123683729085104</v>
      </c>
      <c r="U297" s="78">
        <f t="shared" si="127"/>
        <v>4.4768813571183541</v>
      </c>
      <c r="V297" s="78">
        <f t="shared" si="127"/>
        <v>11.290021348339177</v>
      </c>
      <c r="W297" s="78">
        <f t="shared" si="127"/>
        <v>21.929143449635045</v>
      </c>
      <c r="X297" s="78">
        <f t="shared" si="127"/>
        <v>37.859698129936973</v>
      </c>
      <c r="Y297" s="78">
        <f t="shared" si="127"/>
        <v>54.331120621724004</v>
      </c>
      <c r="Z297" s="78">
        <f t="shared" si="127"/>
        <v>79.459396548994434</v>
      </c>
      <c r="AA297" s="78">
        <f t="shared" si="127"/>
        <v>109.32013294620141</v>
      </c>
      <c r="AB297" s="78">
        <f t="shared" si="127"/>
        <v>143.02166302052527</v>
      </c>
      <c r="AC297" s="78">
        <f t="shared" si="127"/>
        <v>179.55194121852392</v>
      </c>
      <c r="AD297" s="78">
        <f t="shared" si="127"/>
        <v>217.93709136061736</v>
      </c>
      <c r="AE297" s="78">
        <f t="shared" si="127"/>
        <v>257.32222152682658</v>
      </c>
      <c r="AF297" s="78">
        <f t="shared" si="127"/>
        <v>296.96464463188022</v>
      </c>
      <c r="AG297" s="78">
        <f t="shared" si="127"/>
        <v>336.21352765104825</v>
      </c>
      <c r="AH297" s="78">
        <f t="shared" si="127"/>
        <v>374.47475278244002</v>
      </c>
      <c r="AI297" s="78">
        <f t="shared" si="127"/>
        <v>411.21157381685452</v>
      </c>
      <c r="AJ297" s="78">
        <f t="shared" si="127"/>
        <v>445.93528858320684</v>
      </c>
      <c r="AK297" s="78">
        <f t="shared" si="127"/>
        <v>478.23766142823246</v>
      </c>
      <c r="AL297" s="78">
        <f t="shared" si="127"/>
        <v>507.81186558378101</v>
      </c>
      <c r="AM297" s="78">
        <f t="shared" si="127"/>
        <v>534.47906132992068</v>
      </c>
      <c r="AN297" s="78">
        <f t="shared" si="127"/>
        <v>558.19588384635983</v>
      </c>
      <c r="AO297" s="78">
        <f t="shared" si="127"/>
        <v>579.05182920313905</v>
      </c>
      <c r="AP297" s="78">
        <f t="shared" si="127"/>
        <v>597.24820074795605</v>
      </c>
      <c r="AQ297" s="78">
        <f t="shared" si="127"/>
        <v>613.06942058934123</v>
      </c>
      <c r="AR297" s="78">
        <f t="shared" si="127"/>
        <v>626.84743496901717</v>
      </c>
      <c r="AS297" s="78">
        <f t="shared" si="127"/>
        <v>638.92922994652486</v>
      </c>
      <c r="AT297" s="116"/>
      <c r="AU297" s="116"/>
      <c r="AV297" s="116"/>
      <c r="AW297" s="19"/>
      <c r="AX297" s="19"/>
      <c r="AY297" s="19"/>
      <c r="AZ297" s="19"/>
      <c r="BA297" s="19"/>
      <c r="BB297" s="19"/>
      <c r="BC297" s="19"/>
      <c r="BD297" s="19"/>
      <c r="BE297" s="19"/>
      <c r="BF297" s="19"/>
      <c r="BG297" s="19"/>
      <c r="BH297" s="19"/>
      <c r="BI297" s="19"/>
      <c r="BJ297" s="19"/>
    </row>
    <row r="298" spans="1:62" x14ac:dyDescent="0.3">
      <c r="A298" s="4"/>
      <c r="B298" s="4"/>
      <c r="C298" s="3" t="s">
        <v>23</v>
      </c>
      <c r="D298" s="4"/>
      <c r="E298" s="4"/>
      <c r="F298" s="4"/>
      <c r="G298" s="4"/>
      <c r="H298" s="4"/>
      <c r="I298" s="4"/>
      <c r="J298" s="4"/>
      <c r="K298" s="4"/>
      <c r="L298" s="4"/>
      <c r="M298" s="106">
        <v>0</v>
      </c>
      <c r="N298" s="106">
        <v>0</v>
      </c>
      <c r="O298" s="106">
        <v>0</v>
      </c>
      <c r="P298" s="106">
        <v>0</v>
      </c>
      <c r="Q298" s="106">
        <v>0</v>
      </c>
      <c r="R298" s="106">
        <v>0</v>
      </c>
      <c r="S298" s="106">
        <v>0</v>
      </c>
      <c r="T298" s="106">
        <v>0</v>
      </c>
      <c r="U298" s="106">
        <v>0</v>
      </c>
      <c r="V298" s="106">
        <v>0</v>
      </c>
      <c r="W298" s="106">
        <v>0</v>
      </c>
      <c r="X298" s="106">
        <v>0</v>
      </c>
      <c r="Y298" s="106">
        <v>0</v>
      </c>
      <c r="Z298" s="106">
        <v>37.213058923090657</v>
      </c>
      <c r="AA298" s="106">
        <v>74.426117846181313</v>
      </c>
      <c r="AB298" s="106">
        <v>111.63917676927197</v>
      </c>
      <c r="AC298" s="106">
        <v>148.85223569236263</v>
      </c>
      <c r="AD298" s="106">
        <v>186.0652946154533</v>
      </c>
      <c r="AE298" s="106">
        <v>223.27835353854394</v>
      </c>
      <c r="AF298" s="106">
        <v>260.49141246163458</v>
      </c>
      <c r="AG298" s="106">
        <v>297.70447138472525</v>
      </c>
      <c r="AH298" s="106">
        <v>334.91753030781587</v>
      </c>
      <c r="AI298" s="106">
        <v>372.13058923090659</v>
      </c>
      <c r="AJ298" s="106">
        <v>409.34364815399721</v>
      </c>
      <c r="AK298" s="106">
        <v>446.55670707708788</v>
      </c>
      <c r="AL298" s="106">
        <v>483.76976600017849</v>
      </c>
      <c r="AM298" s="106">
        <v>520.98282492326916</v>
      </c>
      <c r="AN298" s="106">
        <v>558.19588384635983</v>
      </c>
      <c r="AO298" s="106">
        <v>579.05182920313905</v>
      </c>
      <c r="AP298" s="106">
        <v>597.24820074795605</v>
      </c>
      <c r="AQ298" s="106">
        <v>613.06942058934123</v>
      </c>
      <c r="AR298" s="106">
        <v>626.84743496901717</v>
      </c>
      <c r="AS298" s="106">
        <v>638.92922994652486</v>
      </c>
      <c r="AT298" s="4"/>
      <c r="AU298" s="4"/>
      <c r="AV298" s="4"/>
      <c r="AW298" s="4"/>
      <c r="AX298" s="4"/>
      <c r="AY298" s="4"/>
      <c r="AZ298" s="4"/>
      <c r="BA298" s="4"/>
      <c r="BB298" s="4"/>
      <c r="BC298" s="4"/>
      <c r="BD298" s="4"/>
      <c r="BE298" s="4"/>
      <c r="BF298" s="4"/>
      <c r="BG298" s="4"/>
      <c r="BH298" s="4"/>
      <c r="BI298" s="4"/>
      <c r="BJ298" s="4"/>
    </row>
    <row r="299" spans="1:62" x14ac:dyDescent="0.3">
      <c r="A299" s="4"/>
      <c r="B299" s="4"/>
      <c r="C299" s="3"/>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c r="BC299" s="4"/>
      <c r="BD299" s="4"/>
      <c r="BE299" s="4"/>
      <c r="BF299" s="4"/>
      <c r="BG299" s="4"/>
      <c r="BH299" s="4"/>
      <c r="BI299" s="4"/>
      <c r="BJ299" s="4"/>
    </row>
    <row r="300" spans="1:62" x14ac:dyDescent="0.3">
      <c r="A300" s="4"/>
      <c r="B300" s="4"/>
      <c r="C300" s="65" t="s">
        <v>129</v>
      </c>
      <c r="D300" s="4"/>
      <c r="E300" s="109"/>
      <c r="F300" s="109"/>
      <c r="G300" s="109"/>
      <c r="H300" s="109"/>
      <c r="I300" s="110"/>
      <c r="J300" s="4"/>
      <c r="K300" s="110"/>
      <c r="L300" s="110"/>
      <c r="M300" s="111"/>
      <c r="N300" s="109"/>
      <c r="O300" s="109"/>
      <c r="P300" s="109"/>
      <c r="Q300" s="109"/>
      <c r="R300" s="109"/>
      <c r="S300" s="109"/>
      <c r="T300" s="109"/>
      <c r="U300" s="109"/>
      <c r="V300" s="109"/>
      <c r="W300" s="109"/>
      <c r="X300" s="109"/>
      <c r="Y300" s="109"/>
      <c r="Z300" s="109"/>
      <c r="AA300" s="109"/>
      <c r="AB300" s="109"/>
      <c r="AC300" s="109"/>
      <c r="AD300" s="109"/>
      <c r="AE300" s="109"/>
      <c r="AF300" s="109"/>
      <c r="AG300" s="109"/>
      <c r="AH300" s="109"/>
      <c r="AI300" s="109"/>
      <c r="AJ300" s="109"/>
      <c r="AK300" s="109"/>
      <c r="AL300" s="109"/>
      <c r="AM300" s="109"/>
      <c r="AN300" s="109"/>
      <c r="AO300" s="109"/>
      <c r="AP300" s="109"/>
      <c r="AQ300" s="109"/>
      <c r="AR300" s="109"/>
      <c r="AS300" s="109"/>
      <c r="AT300" s="4"/>
      <c r="AU300" s="4"/>
      <c r="AV300" s="4"/>
      <c r="AW300" s="4"/>
      <c r="AX300" s="4"/>
      <c r="AY300" s="4"/>
      <c r="AZ300" s="4"/>
      <c r="BA300" s="4"/>
      <c r="BB300" s="4"/>
      <c r="BC300" s="4"/>
      <c r="BD300" s="4"/>
      <c r="BE300" s="4"/>
      <c r="BF300" s="4"/>
      <c r="BG300" s="4"/>
      <c r="BH300" s="4"/>
      <c r="BI300" s="4"/>
      <c r="BJ300" s="4"/>
    </row>
    <row r="301" spans="1:62" s="25" customFormat="1" x14ac:dyDescent="0.3">
      <c r="A301" s="19"/>
      <c r="B301" s="19"/>
      <c r="C301" s="20" t="s">
        <v>22</v>
      </c>
      <c r="D301" s="19"/>
      <c r="E301" s="19"/>
      <c r="F301" s="115"/>
      <c r="G301" s="115"/>
      <c r="H301" s="109"/>
      <c r="I301" s="19"/>
      <c r="J301" s="4"/>
      <c r="K301" s="19"/>
      <c r="L301" s="19"/>
      <c r="M301" s="78">
        <f t="shared" ref="M301:AS301" si="128">M74*M$335</f>
        <v>0</v>
      </c>
      <c r="N301" s="78">
        <f t="shared" si="128"/>
        <v>0</v>
      </c>
      <c r="O301" s="78">
        <f t="shared" si="128"/>
        <v>0</v>
      </c>
      <c r="P301" s="78">
        <f t="shared" si="128"/>
        <v>0</v>
      </c>
      <c r="Q301" s="78">
        <f t="shared" si="128"/>
        <v>0</v>
      </c>
      <c r="R301" s="78">
        <f t="shared" si="128"/>
        <v>0</v>
      </c>
      <c r="S301" s="78">
        <f t="shared" si="128"/>
        <v>0</v>
      </c>
      <c r="T301" s="78">
        <f t="shared" si="128"/>
        <v>0</v>
      </c>
      <c r="U301" s="78">
        <f t="shared" si="128"/>
        <v>0</v>
      </c>
      <c r="V301" s="78">
        <f t="shared" si="128"/>
        <v>0</v>
      </c>
      <c r="W301" s="78">
        <f t="shared" si="128"/>
        <v>0</v>
      </c>
      <c r="X301" s="78">
        <f t="shared" si="128"/>
        <v>0</v>
      </c>
      <c r="Y301" s="78">
        <f t="shared" si="128"/>
        <v>0</v>
      </c>
      <c r="Z301" s="78">
        <f t="shared" si="128"/>
        <v>42.282170023814956</v>
      </c>
      <c r="AA301" s="78">
        <f t="shared" si="128"/>
        <v>84.564340047629912</v>
      </c>
      <c r="AB301" s="78">
        <f t="shared" si="128"/>
        <v>126.84651007144487</v>
      </c>
      <c r="AC301" s="78">
        <f t="shared" si="128"/>
        <v>169.12868009525982</v>
      </c>
      <c r="AD301" s="78">
        <f t="shared" si="128"/>
        <v>211.41085011907475</v>
      </c>
      <c r="AE301" s="78">
        <f t="shared" si="128"/>
        <v>253.69302014288971</v>
      </c>
      <c r="AF301" s="78">
        <f t="shared" si="128"/>
        <v>295.97519016670469</v>
      </c>
      <c r="AG301" s="78">
        <f t="shared" si="128"/>
        <v>338.25736019051965</v>
      </c>
      <c r="AH301" s="78">
        <f t="shared" si="128"/>
        <v>380.53953021433455</v>
      </c>
      <c r="AI301" s="78">
        <f t="shared" si="128"/>
        <v>422.8217002381495</v>
      </c>
      <c r="AJ301" s="78">
        <f t="shared" si="128"/>
        <v>465.10387026196446</v>
      </c>
      <c r="AK301" s="78">
        <f t="shared" si="128"/>
        <v>507.38604028577942</v>
      </c>
      <c r="AL301" s="78">
        <f t="shared" si="128"/>
        <v>549.66821030959431</v>
      </c>
      <c r="AM301" s="78">
        <f t="shared" si="128"/>
        <v>591.95038033340938</v>
      </c>
      <c r="AN301" s="78">
        <f t="shared" si="128"/>
        <v>634.23255035722434</v>
      </c>
      <c r="AO301" s="78">
        <f t="shared" si="128"/>
        <v>713.22083698415327</v>
      </c>
      <c r="AP301" s="78">
        <f t="shared" si="128"/>
        <v>787.19936399119854</v>
      </c>
      <c r="AQ301" s="78">
        <f t="shared" si="128"/>
        <v>853.76783466451877</v>
      </c>
      <c r="AR301" s="78">
        <f t="shared" si="128"/>
        <v>911.43541396785577</v>
      </c>
      <c r="AS301" s="78">
        <f t="shared" si="128"/>
        <v>959.81010260667551</v>
      </c>
      <c r="AT301" s="19"/>
      <c r="AU301" s="19"/>
      <c r="AV301" s="19"/>
      <c r="AW301" s="19"/>
      <c r="AX301" s="19"/>
      <c r="AY301" s="19"/>
      <c r="AZ301" s="19"/>
      <c r="BA301" s="19"/>
      <c r="BB301" s="19"/>
      <c r="BC301" s="19"/>
      <c r="BD301" s="19"/>
      <c r="BE301" s="19"/>
      <c r="BF301" s="19"/>
      <c r="BG301" s="19"/>
      <c r="BH301" s="19"/>
      <c r="BI301" s="19"/>
      <c r="BJ301" s="19"/>
    </row>
    <row r="302" spans="1:62" s="25" customFormat="1" x14ac:dyDescent="0.3">
      <c r="A302" s="19"/>
      <c r="B302" s="19"/>
      <c r="C302" s="20" t="s">
        <v>15</v>
      </c>
      <c r="D302" s="19"/>
      <c r="E302" s="19"/>
      <c r="F302" s="112"/>
      <c r="G302" s="112"/>
      <c r="H302" s="109"/>
      <c r="I302" s="19"/>
      <c r="J302" s="4"/>
      <c r="K302" s="19"/>
      <c r="L302" s="19"/>
      <c r="M302" s="78">
        <f t="shared" ref="M302:AS302" si="129">M75*M$335</f>
        <v>0</v>
      </c>
      <c r="N302" s="78">
        <f t="shared" si="129"/>
        <v>0</v>
      </c>
      <c r="O302" s="78">
        <f t="shared" si="129"/>
        <v>0</v>
      </c>
      <c r="P302" s="78">
        <f t="shared" si="129"/>
        <v>0</v>
      </c>
      <c r="Q302" s="78">
        <f t="shared" si="129"/>
        <v>0</v>
      </c>
      <c r="R302" s="78">
        <f t="shared" si="129"/>
        <v>0</v>
      </c>
      <c r="S302" s="78">
        <f t="shared" si="129"/>
        <v>0</v>
      </c>
      <c r="T302" s="78">
        <f t="shared" si="129"/>
        <v>0.17174556240584887</v>
      </c>
      <c r="U302" s="78">
        <f t="shared" si="129"/>
        <v>0.39577088240496933</v>
      </c>
      <c r="V302" s="78">
        <f t="shared" si="129"/>
        <v>0.67658547412682091</v>
      </c>
      <c r="W302" s="78">
        <f t="shared" si="129"/>
        <v>1.0781243747960008</v>
      </c>
      <c r="X302" s="78">
        <f t="shared" si="129"/>
        <v>1.6947129567353854</v>
      </c>
      <c r="Y302" s="78">
        <f t="shared" si="129"/>
        <v>2.4861789033317176</v>
      </c>
      <c r="Z302" s="78">
        <f t="shared" si="129"/>
        <v>3.7242189163133603</v>
      </c>
      <c r="AA302" s="78">
        <f t="shared" si="129"/>
        <v>5.664339565684509</v>
      </c>
      <c r="AB302" s="78">
        <f t="shared" si="129"/>
        <v>9.1706016279481606</v>
      </c>
      <c r="AC302" s="78">
        <f t="shared" si="129"/>
        <v>16.348746114252883</v>
      </c>
      <c r="AD302" s="78">
        <f t="shared" si="129"/>
        <v>30.930460495929541</v>
      </c>
      <c r="AE302" s="78">
        <f t="shared" si="129"/>
        <v>56.438450690974108</v>
      </c>
      <c r="AF302" s="78">
        <f t="shared" si="129"/>
        <v>93.321553391186185</v>
      </c>
      <c r="AG302" s="78">
        <f t="shared" si="129"/>
        <v>139.75088481422941</v>
      </c>
      <c r="AH302" s="78">
        <f t="shared" si="129"/>
        <v>193.98033066864917</v>
      </c>
      <c r="AI302" s="78">
        <f t="shared" si="129"/>
        <v>255.01417966183359</v>
      </c>
      <c r="AJ302" s="78">
        <f t="shared" si="129"/>
        <v>322.27520453251896</v>
      </c>
      <c r="AK302" s="78">
        <f t="shared" si="129"/>
        <v>395.15236815553021</v>
      </c>
      <c r="AL302" s="78">
        <f t="shared" si="129"/>
        <v>472.63931501062478</v>
      </c>
      <c r="AM302" s="78">
        <f t="shared" si="129"/>
        <v>553.10365896672863</v>
      </c>
      <c r="AN302" s="78">
        <f t="shared" si="129"/>
        <v>634.23255035722434</v>
      </c>
      <c r="AO302" s="78">
        <f t="shared" si="129"/>
        <v>713.22083698415327</v>
      </c>
      <c r="AP302" s="78">
        <f t="shared" si="129"/>
        <v>787.19936399119854</v>
      </c>
      <c r="AQ302" s="78">
        <f t="shared" si="129"/>
        <v>853.76783466451877</v>
      </c>
      <c r="AR302" s="78">
        <f t="shared" si="129"/>
        <v>911.43541396785577</v>
      </c>
      <c r="AS302" s="78">
        <f t="shared" si="129"/>
        <v>959.81010260667551</v>
      </c>
      <c r="AT302" s="116"/>
      <c r="AU302" s="116"/>
      <c r="AV302" s="116"/>
      <c r="AW302" s="19"/>
      <c r="AX302" s="19"/>
      <c r="AY302" s="19"/>
      <c r="AZ302" s="19"/>
      <c r="BA302" s="19"/>
      <c r="BB302" s="19"/>
      <c r="BC302" s="19"/>
      <c r="BD302" s="19"/>
      <c r="BE302" s="19"/>
      <c r="BF302" s="19"/>
      <c r="BG302" s="19"/>
      <c r="BH302" s="19"/>
      <c r="BI302" s="19"/>
      <c r="BJ302" s="19"/>
    </row>
    <row r="303" spans="1:62" x14ac:dyDescent="0.3">
      <c r="A303" s="4"/>
      <c r="B303" s="4"/>
      <c r="C303" s="3" t="s">
        <v>23</v>
      </c>
      <c r="D303" s="4"/>
      <c r="E303" s="4"/>
      <c r="F303" s="4"/>
      <c r="G303" s="4"/>
      <c r="H303" s="4"/>
      <c r="I303" s="4"/>
      <c r="J303" s="4"/>
      <c r="K303" s="4"/>
      <c r="L303" s="4"/>
      <c r="M303" s="106">
        <v>0</v>
      </c>
      <c r="N303" s="106">
        <v>0</v>
      </c>
      <c r="O303" s="106">
        <v>0</v>
      </c>
      <c r="P303" s="106">
        <v>0</v>
      </c>
      <c r="Q303" s="106">
        <v>0</v>
      </c>
      <c r="R303" s="106">
        <v>0</v>
      </c>
      <c r="S303" s="106">
        <v>0</v>
      </c>
      <c r="T303" s="106">
        <v>0</v>
      </c>
      <c r="U303" s="106">
        <v>0</v>
      </c>
      <c r="V303" s="106">
        <v>0</v>
      </c>
      <c r="W303" s="106">
        <v>0</v>
      </c>
      <c r="X303" s="106">
        <v>0</v>
      </c>
      <c r="Y303" s="106">
        <v>0</v>
      </c>
      <c r="Z303" s="106">
        <v>42.282170023814956</v>
      </c>
      <c r="AA303" s="106">
        <v>84.564340047629912</v>
      </c>
      <c r="AB303" s="106">
        <v>126.84651007144487</v>
      </c>
      <c r="AC303" s="106">
        <v>169.12868009525982</v>
      </c>
      <c r="AD303" s="106">
        <v>211.41085011907475</v>
      </c>
      <c r="AE303" s="106">
        <v>253.69302014288971</v>
      </c>
      <c r="AF303" s="106">
        <v>295.97519016670469</v>
      </c>
      <c r="AG303" s="106">
        <v>338.25736019051965</v>
      </c>
      <c r="AH303" s="106">
        <v>380.53953021433455</v>
      </c>
      <c r="AI303" s="106">
        <v>422.8217002381495</v>
      </c>
      <c r="AJ303" s="106">
        <v>465.10387026196446</v>
      </c>
      <c r="AK303" s="106">
        <v>507.38604028577942</v>
      </c>
      <c r="AL303" s="106">
        <v>549.66821030959431</v>
      </c>
      <c r="AM303" s="106">
        <v>591.95038033340938</v>
      </c>
      <c r="AN303" s="106">
        <v>634.23255035722434</v>
      </c>
      <c r="AO303" s="106">
        <v>713.22083698415327</v>
      </c>
      <c r="AP303" s="106">
        <v>787.19936399119854</v>
      </c>
      <c r="AQ303" s="106">
        <v>853.76783466451877</v>
      </c>
      <c r="AR303" s="106">
        <v>911.43541396785577</v>
      </c>
      <c r="AS303" s="106">
        <v>959.81010260667551</v>
      </c>
      <c r="AT303" s="4"/>
      <c r="AU303" s="4"/>
      <c r="AV303" s="4"/>
      <c r="AW303" s="4"/>
      <c r="AX303" s="4"/>
      <c r="AY303" s="4"/>
      <c r="AZ303" s="4"/>
      <c r="BA303" s="4"/>
      <c r="BB303" s="4"/>
      <c r="BC303" s="4"/>
      <c r="BD303" s="4"/>
      <c r="BE303" s="4"/>
      <c r="BF303" s="4"/>
      <c r="BG303" s="4"/>
      <c r="BH303" s="4"/>
      <c r="BI303" s="4"/>
      <c r="BJ303" s="4"/>
    </row>
    <row r="304" spans="1:62" x14ac:dyDescent="0.3">
      <c r="A304" s="4"/>
      <c r="B304" s="4"/>
      <c r="C304" s="3"/>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c r="BC304" s="4"/>
      <c r="BD304" s="4"/>
      <c r="BE304" s="4"/>
      <c r="BF304" s="4"/>
      <c r="BG304" s="4"/>
      <c r="BH304" s="4"/>
      <c r="BI304" s="4"/>
      <c r="BJ304" s="4"/>
    </row>
    <row r="305" spans="1:62" x14ac:dyDescent="0.3">
      <c r="A305" s="4"/>
      <c r="B305" s="4"/>
      <c r="C305" s="16" t="s">
        <v>130</v>
      </c>
      <c r="D305" s="17"/>
      <c r="E305" s="17"/>
      <c r="F305" s="17"/>
      <c r="G305" s="17"/>
      <c r="H305" s="17"/>
      <c r="I305" s="18"/>
      <c r="J305" s="18"/>
      <c r="K305" s="18"/>
      <c r="L305" s="18"/>
      <c r="M305" s="17">
        <f>$M$9</f>
        <v>2018</v>
      </c>
      <c r="N305" s="17">
        <f t="shared" ref="N305:AS305" si="130">M305+1</f>
        <v>2019</v>
      </c>
      <c r="O305" s="17">
        <f t="shared" si="130"/>
        <v>2020</v>
      </c>
      <c r="P305" s="17">
        <f t="shared" si="130"/>
        <v>2021</v>
      </c>
      <c r="Q305" s="17">
        <f t="shared" si="130"/>
        <v>2022</v>
      </c>
      <c r="R305" s="17">
        <f t="shared" si="130"/>
        <v>2023</v>
      </c>
      <c r="S305" s="17">
        <f t="shared" si="130"/>
        <v>2024</v>
      </c>
      <c r="T305" s="17">
        <f t="shared" si="130"/>
        <v>2025</v>
      </c>
      <c r="U305" s="17">
        <f t="shared" si="130"/>
        <v>2026</v>
      </c>
      <c r="V305" s="17">
        <f t="shared" si="130"/>
        <v>2027</v>
      </c>
      <c r="W305" s="17">
        <f t="shared" si="130"/>
        <v>2028</v>
      </c>
      <c r="X305" s="17">
        <f t="shared" si="130"/>
        <v>2029</v>
      </c>
      <c r="Y305" s="17">
        <f t="shared" si="130"/>
        <v>2030</v>
      </c>
      <c r="Z305" s="17">
        <f t="shared" si="130"/>
        <v>2031</v>
      </c>
      <c r="AA305" s="17">
        <f t="shared" si="130"/>
        <v>2032</v>
      </c>
      <c r="AB305" s="17">
        <f t="shared" si="130"/>
        <v>2033</v>
      </c>
      <c r="AC305" s="17">
        <f t="shared" si="130"/>
        <v>2034</v>
      </c>
      <c r="AD305" s="17">
        <f t="shared" si="130"/>
        <v>2035</v>
      </c>
      <c r="AE305" s="17">
        <f t="shared" si="130"/>
        <v>2036</v>
      </c>
      <c r="AF305" s="17">
        <f t="shared" si="130"/>
        <v>2037</v>
      </c>
      <c r="AG305" s="17">
        <f t="shared" si="130"/>
        <v>2038</v>
      </c>
      <c r="AH305" s="17">
        <f t="shared" si="130"/>
        <v>2039</v>
      </c>
      <c r="AI305" s="17">
        <f t="shared" si="130"/>
        <v>2040</v>
      </c>
      <c r="AJ305" s="17">
        <f t="shared" si="130"/>
        <v>2041</v>
      </c>
      <c r="AK305" s="17">
        <f t="shared" si="130"/>
        <v>2042</v>
      </c>
      <c r="AL305" s="17">
        <f t="shared" si="130"/>
        <v>2043</v>
      </c>
      <c r="AM305" s="17">
        <f t="shared" si="130"/>
        <v>2044</v>
      </c>
      <c r="AN305" s="17">
        <f t="shared" si="130"/>
        <v>2045</v>
      </c>
      <c r="AO305" s="17">
        <f t="shared" si="130"/>
        <v>2046</v>
      </c>
      <c r="AP305" s="17">
        <f t="shared" si="130"/>
        <v>2047</v>
      </c>
      <c r="AQ305" s="17">
        <f t="shared" si="130"/>
        <v>2048</v>
      </c>
      <c r="AR305" s="17">
        <f t="shared" si="130"/>
        <v>2049</v>
      </c>
      <c r="AS305" s="17">
        <f t="shared" si="130"/>
        <v>2050</v>
      </c>
      <c r="AT305" s="4"/>
      <c r="AU305" s="4"/>
      <c r="AV305" s="4"/>
      <c r="AW305" s="4"/>
      <c r="AX305" s="4"/>
      <c r="AY305" s="4"/>
      <c r="AZ305" s="4"/>
      <c r="BA305" s="4"/>
      <c r="BB305" s="4"/>
      <c r="BC305" s="4"/>
      <c r="BD305" s="4"/>
      <c r="BE305" s="4"/>
      <c r="BF305" s="4"/>
      <c r="BG305" s="4"/>
      <c r="BH305" s="4"/>
      <c r="BI305" s="4"/>
      <c r="BJ305" s="4"/>
    </row>
    <row r="306" spans="1:62" s="4" customFormat="1" ht="13.8" x14ac:dyDescent="0.3">
      <c r="C306" s="118" t="str">
        <f>$C$229</f>
        <v>Baseline Consumption</v>
      </c>
    </row>
    <row r="307" spans="1:62" s="25" customFormat="1" x14ac:dyDescent="0.3">
      <c r="A307" s="19"/>
      <c r="B307" s="19"/>
      <c r="C307" s="20" t="s">
        <v>58</v>
      </c>
      <c r="D307" s="19"/>
      <c r="E307" s="19"/>
      <c r="F307" s="19"/>
      <c r="G307" s="19"/>
      <c r="H307" s="19"/>
      <c r="I307" s="19"/>
      <c r="J307" s="4"/>
      <c r="K307" s="19"/>
      <c r="L307" s="19"/>
      <c r="M307" s="119">
        <v>0</v>
      </c>
      <c r="N307" s="119">
        <v>-3.288465915596435E-3</v>
      </c>
      <c r="O307" s="119">
        <v>8.0128085206390809E-2</v>
      </c>
      <c r="P307" s="119">
        <v>0.10552374588364476</v>
      </c>
      <c r="Q307" s="119">
        <v>0.12122014153018014</v>
      </c>
      <c r="R307" s="119">
        <v>0.13164522278463478</v>
      </c>
      <c r="S307" s="119">
        <v>0.13806142515797837</v>
      </c>
      <c r="T307" s="119">
        <v>0.14329363352319605</v>
      </c>
      <c r="U307" s="119">
        <v>0.14680766702545028</v>
      </c>
      <c r="V307" s="119">
        <v>0.14993946578945799</v>
      </c>
      <c r="W307" s="119">
        <v>0.1528234058598977</v>
      </c>
      <c r="X307" s="119">
        <v>0.15545126263699369</v>
      </c>
      <c r="Y307" s="119">
        <v>0.15814194833597708</v>
      </c>
      <c r="Z307" s="120">
        <f>Y307</f>
        <v>0.15814194833597708</v>
      </c>
      <c r="AA307" s="120">
        <f t="shared" ref="AA307:AS307" si="131">Z307</f>
        <v>0.15814194833597708</v>
      </c>
      <c r="AB307" s="120">
        <f t="shared" si="131"/>
        <v>0.15814194833597708</v>
      </c>
      <c r="AC307" s="120">
        <f t="shared" si="131"/>
        <v>0.15814194833597708</v>
      </c>
      <c r="AD307" s="120">
        <f t="shared" si="131"/>
        <v>0.15814194833597708</v>
      </c>
      <c r="AE307" s="120">
        <f t="shared" si="131"/>
        <v>0.15814194833597708</v>
      </c>
      <c r="AF307" s="120">
        <f t="shared" si="131"/>
        <v>0.15814194833597708</v>
      </c>
      <c r="AG307" s="120">
        <f t="shared" si="131"/>
        <v>0.15814194833597708</v>
      </c>
      <c r="AH307" s="120">
        <f t="shared" si="131"/>
        <v>0.15814194833597708</v>
      </c>
      <c r="AI307" s="120">
        <f t="shared" si="131"/>
        <v>0.15814194833597708</v>
      </c>
      <c r="AJ307" s="120">
        <f t="shared" si="131"/>
        <v>0.15814194833597708</v>
      </c>
      <c r="AK307" s="120">
        <f t="shared" si="131"/>
        <v>0.15814194833597708</v>
      </c>
      <c r="AL307" s="120">
        <f t="shared" si="131"/>
        <v>0.15814194833597708</v>
      </c>
      <c r="AM307" s="120">
        <f t="shared" si="131"/>
        <v>0.15814194833597708</v>
      </c>
      <c r="AN307" s="120">
        <f t="shared" si="131"/>
        <v>0.15814194833597708</v>
      </c>
      <c r="AO307" s="120">
        <f t="shared" si="131"/>
        <v>0.15814194833597708</v>
      </c>
      <c r="AP307" s="120">
        <f t="shared" si="131"/>
        <v>0.15814194833597708</v>
      </c>
      <c r="AQ307" s="120">
        <f t="shared" si="131"/>
        <v>0.15814194833597708</v>
      </c>
      <c r="AR307" s="120">
        <f t="shared" si="131"/>
        <v>0.15814194833597708</v>
      </c>
      <c r="AS307" s="120">
        <f t="shared" si="131"/>
        <v>0.15814194833597708</v>
      </c>
      <c r="AT307" s="19"/>
      <c r="AU307" s="19"/>
      <c r="AV307" s="19"/>
      <c r="AW307" s="19"/>
      <c r="AX307" s="19"/>
      <c r="AY307" s="19"/>
      <c r="AZ307" s="19"/>
      <c r="BA307" s="19"/>
      <c r="BB307" s="19"/>
      <c r="BC307" s="19"/>
      <c r="BD307" s="19"/>
      <c r="BE307" s="19"/>
      <c r="BF307" s="19"/>
      <c r="BG307" s="19"/>
      <c r="BH307" s="19"/>
      <c r="BI307" s="19"/>
      <c r="BJ307" s="19"/>
    </row>
    <row r="308" spans="1:62" s="4" customFormat="1" ht="13.8" x14ac:dyDescent="0.3">
      <c r="C308" s="118" t="str">
        <f>$C$234</f>
        <v>Electric Vehicles (Light Duty)</v>
      </c>
    </row>
    <row r="309" spans="1:62" s="25" customFormat="1" x14ac:dyDescent="0.3">
      <c r="A309" s="19"/>
      <c r="B309" s="19"/>
      <c r="C309" s="20" t="s">
        <v>9</v>
      </c>
      <c r="D309" s="4"/>
      <c r="E309" s="19"/>
      <c r="F309" s="19"/>
      <c r="G309" s="19"/>
      <c r="H309" s="4"/>
      <c r="I309" s="19"/>
      <c r="J309" s="4"/>
      <c r="K309" s="19"/>
      <c r="L309" s="19"/>
      <c r="M309" s="119">
        <v>0</v>
      </c>
      <c r="N309" s="119">
        <v>5.8047765490975123E-2</v>
      </c>
      <c r="O309" s="119">
        <v>5.7183006498254453E-2</v>
      </c>
      <c r="P309" s="119">
        <v>3.7849682587910369E-2</v>
      </c>
      <c r="Q309" s="119">
        <v>3.5099284175976311E-2</v>
      </c>
      <c r="R309" s="119">
        <v>3.4896103149915945E-2</v>
      </c>
      <c r="S309" s="119">
        <v>3.8170896633849712E-2</v>
      </c>
      <c r="T309" s="119">
        <v>3.7964504484671723E-2</v>
      </c>
      <c r="U309" s="119">
        <v>3.7733657910977866E-2</v>
      </c>
      <c r="V309" s="119">
        <v>3.7473880785862175E-2</v>
      </c>
      <c r="W309" s="119">
        <v>3.7240886284256251E-2</v>
      </c>
      <c r="X309" s="119">
        <v>3.6909425532253695E-2</v>
      </c>
      <c r="Y309" s="119">
        <v>3.6635123173500414E-2</v>
      </c>
      <c r="Z309" s="120">
        <f>Y309</f>
        <v>3.6635123173500414E-2</v>
      </c>
      <c r="AA309" s="120">
        <f t="shared" ref="AA309:AS309" si="132">Z309</f>
        <v>3.6635123173500414E-2</v>
      </c>
      <c r="AB309" s="120">
        <f t="shared" si="132"/>
        <v>3.6635123173500414E-2</v>
      </c>
      <c r="AC309" s="120">
        <f t="shared" si="132"/>
        <v>3.6635123173500414E-2</v>
      </c>
      <c r="AD309" s="120">
        <f t="shared" si="132"/>
        <v>3.6635123173500414E-2</v>
      </c>
      <c r="AE309" s="120">
        <f t="shared" si="132"/>
        <v>3.6635123173500414E-2</v>
      </c>
      <c r="AF309" s="120">
        <f t="shared" si="132"/>
        <v>3.6635123173500414E-2</v>
      </c>
      <c r="AG309" s="120">
        <f t="shared" si="132"/>
        <v>3.6635123173500414E-2</v>
      </c>
      <c r="AH309" s="120">
        <f t="shared" si="132"/>
        <v>3.6635123173500414E-2</v>
      </c>
      <c r="AI309" s="120">
        <f t="shared" si="132"/>
        <v>3.6635123173500414E-2</v>
      </c>
      <c r="AJ309" s="120">
        <f t="shared" si="132"/>
        <v>3.6635123173500414E-2</v>
      </c>
      <c r="AK309" s="120">
        <f t="shared" si="132"/>
        <v>3.6635123173500414E-2</v>
      </c>
      <c r="AL309" s="120">
        <f t="shared" si="132"/>
        <v>3.6635123173500414E-2</v>
      </c>
      <c r="AM309" s="120">
        <f t="shared" si="132"/>
        <v>3.6635123173500414E-2</v>
      </c>
      <c r="AN309" s="120">
        <f t="shared" si="132"/>
        <v>3.6635123173500414E-2</v>
      </c>
      <c r="AO309" s="120">
        <f t="shared" si="132"/>
        <v>3.6635123173500414E-2</v>
      </c>
      <c r="AP309" s="120">
        <f t="shared" si="132"/>
        <v>3.6635123173500414E-2</v>
      </c>
      <c r="AQ309" s="120">
        <f t="shared" si="132"/>
        <v>3.6635123173500414E-2</v>
      </c>
      <c r="AR309" s="120">
        <f t="shared" si="132"/>
        <v>3.6635123173500414E-2</v>
      </c>
      <c r="AS309" s="120">
        <f t="shared" si="132"/>
        <v>3.6635123173500414E-2</v>
      </c>
      <c r="AT309" s="19"/>
      <c r="AU309" s="19"/>
      <c r="AV309" s="19"/>
      <c r="AW309" s="19"/>
      <c r="AX309" s="19"/>
      <c r="AY309" s="19"/>
      <c r="AZ309" s="19"/>
      <c r="BA309" s="19"/>
      <c r="BB309" s="19"/>
      <c r="BC309" s="19"/>
      <c r="BD309" s="19"/>
      <c r="BE309" s="19"/>
      <c r="BF309" s="19"/>
      <c r="BG309" s="19"/>
      <c r="BH309" s="19"/>
      <c r="BI309" s="19"/>
      <c r="BJ309" s="19"/>
    </row>
    <row r="310" spans="1:62" x14ac:dyDescent="0.3">
      <c r="A310" s="4"/>
      <c r="B310" s="4"/>
      <c r="C310" s="118" t="str">
        <f>$C$239</f>
        <v>Electric Vehicles (Buses)</v>
      </c>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c r="BC310" s="4"/>
      <c r="BD310" s="4"/>
      <c r="BE310" s="4"/>
      <c r="BF310" s="4"/>
      <c r="BG310" s="4"/>
      <c r="BH310" s="4"/>
      <c r="BI310" s="4"/>
      <c r="BJ310" s="4"/>
    </row>
    <row r="311" spans="1:62" x14ac:dyDescent="0.3">
      <c r="A311" s="4"/>
      <c r="B311" s="4"/>
      <c r="C311" s="20" t="s">
        <v>131</v>
      </c>
      <c r="D311" s="4"/>
      <c r="E311" s="4"/>
      <c r="F311" s="4"/>
      <c r="G311" s="4"/>
      <c r="H311" s="4"/>
      <c r="I311" s="4"/>
      <c r="J311" s="4"/>
      <c r="K311" s="4"/>
      <c r="L311" s="4"/>
      <c r="M311" s="119">
        <v>0</v>
      </c>
      <c r="N311" s="121">
        <v>7.5942885744640101E-2</v>
      </c>
      <c r="O311" s="121">
        <v>7.5942885744640101E-2</v>
      </c>
      <c r="P311" s="121">
        <v>5.8692114528778004E-2</v>
      </c>
      <c r="Q311" s="121">
        <v>2.6896727066580601E-2</v>
      </c>
      <c r="R311" s="121">
        <v>3.3379514945930402E-2</v>
      </c>
      <c r="S311" s="121">
        <v>5.5890123094973897E-2</v>
      </c>
      <c r="T311" s="121">
        <v>4.5154870537041196E-2</v>
      </c>
      <c r="U311" s="121">
        <v>4.9490985623134198E-2</v>
      </c>
      <c r="V311" s="121">
        <v>4.98581184157239E-2</v>
      </c>
      <c r="W311" s="121">
        <v>3.9518667001771E-2</v>
      </c>
      <c r="X311" s="121">
        <v>3.2801459415322101E-2</v>
      </c>
      <c r="Y311" s="121">
        <v>5.5890123094973897E-2</v>
      </c>
      <c r="Z311" s="122">
        <f>Y311</f>
        <v>5.5890123094973897E-2</v>
      </c>
      <c r="AA311" s="122">
        <f t="shared" ref="AA311:AS311" si="133">Z311</f>
        <v>5.5890123094973897E-2</v>
      </c>
      <c r="AB311" s="122">
        <f t="shared" si="133"/>
        <v>5.5890123094973897E-2</v>
      </c>
      <c r="AC311" s="122">
        <f t="shared" si="133"/>
        <v>5.5890123094973897E-2</v>
      </c>
      <c r="AD311" s="122">
        <f t="shared" si="133"/>
        <v>5.5890123094973897E-2</v>
      </c>
      <c r="AE311" s="122">
        <f t="shared" si="133"/>
        <v>5.5890123094973897E-2</v>
      </c>
      <c r="AF311" s="122">
        <f t="shared" si="133"/>
        <v>5.5890123094973897E-2</v>
      </c>
      <c r="AG311" s="122">
        <f t="shared" si="133"/>
        <v>5.5890123094973897E-2</v>
      </c>
      <c r="AH311" s="122">
        <f t="shared" si="133"/>
        <v>5.5890123094973897E-2</v>
      </c>
      <c r="AI311" s="122">
        <f t="shared" si="133"/>
        <v>5.5890123094973897E-2</v>
      </c>
      <c r="AJ311" s="122">
        <f t="shared" si="133"/>
        <v>5.5890123094973897E-2</v>
      </c>
      <c r="AK311" s="122">
        <f t="shared" si="133"/>
        <v>5.5890123094973897E-2</v>
      </c>
      <c r="AL311" s="122">
        <f t="shared" si="133"/>
        <v>5.5890123094973897E-2</v>
      </c>
      <c r="AM311" s="122">
        <f t="shared" si="133"/>
        <v>5.5890123094973897E-2</v>
      </c>
      <c r="AN311" s="122">
        <f t="shared" si="133"/>
        <v>5.5890123094973897E-2</v>
      </c>
      <c r="AO311" s="122">
        <f t="shared" si="133"/>
        <v>5.5890123094973897E-2</v>
      </c>
      <c r="AP311" s="122">
        <f t="shared" si="133"/>
        <v>5.5890123094973897E-2</v>
      </c>
      <c r="AQ311" s="122">
        <f t="shared" si="133"/>
        <v>5.5890123094973897E-2</v>
      </c>
      <c r="AR311" s="122">
        <f t="shared" si="133"/>
        <v>5.5890123094973897E-2</v>
      </c>
      <c r="AS311" s="122">
        <f t="shared" si="133"/>
        <v>5.5890123094973897E-2</v>
      </c>
      <c r="AT311" s="4"/>
      <c r="AU311" s="4"/>
      <c r="AV311" s="4"/>
      <c r="AW311" s="4"/>
      <c r="AX311" s="4"/>
      <c r="AY311" s="4"/>
      <c r="AZ311" s="4"/>
      <c r="BA311" s="4"/>
      <c r="BB311" s="4"/>
      <c r="BC311" s="4"/>
      <c r="BD311" s="4"/>
      <c r="BE311" s="4"/>
      <c r="BF311" s="4"/>
      <c r="BG311" s="4"/>
      <c r="BH311" s="4"/>
      <c r="BI311" s="4"/>
      <c r="BJ311" s="4"/>
    </row>
    <row r="312" spans="1:62" x14ac:dyDescent="0.3">
      <c r="A312" s="4"/>
      <c r="B312" s="4"/>
      <c r="C312" s="118" t="str">
        <f>$C$244</f>
        <v>Electric Vehicles (Other Medium/Heavy Duty)</v>
      </c>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c r="BC312" s="4"/>
      <c r="BD312" s="4"/>
      <c r="BE312" s="4"/>
      <c r="BF312" s="4"/>
      <c r="BG312" s="4"/>
      <c r="BH312" s="4"/>
      <c r="BI312" s="4"/>
      <c r="BJ312" s="4"/>
    </row>
    <row r="313" spans="1:62" x14ac:dyDescent="0.3">
      <c r="A313" s="4"/>
      <c r="B313" s="4"/>
      <c r="C313" s="20" t="s">
        <v>9</v>
      </c>
      <c r="D313" s="4"/>
      <c r="E313" s="4"/>
      <c r="F313" s="4"/>
      <c r="G313" s="4"/>
      <c r="H313" s="4"/>
      <c r="I313" s="4"/>
      <c r="J313" s="4"/>
      <c r="K313" s="4"/>
      <c r="L313" s="4"/>
      <c r="M313" s="119">
        <v>0</v>
      </c>
      <c r="N313" s="121">
        <v>0.10518549018825728</v>
      </c>
      <c r="O313" s="121">
        <v>0.10075597838310843</v>
      </c>
      <c r="P313" s="121">
        <v>5.6391101399653795E-2</v>
      </c>
      <c r="Q313" s="121">
        <v>5.0078093898313102E-2</v>
      </c>
      <c r="R313" s="121">
        <v>4.6349411287272435E-2</v>
      </c>
      <c r="S313" s="121">
        <v>4.0898017651378668E-2</v>
      </c>
      <c r="T313" s="121">
        <v>3.9528989033497018E-2</v>
      </c>
      <c r="U313" s="121">
        <v>3.9448226352392729E-2</v>
      </c>
      <c r="V313" s="121">
        <v>4.0572758505340784E-2</v>
      </c>
      <c r="W313" s="121">
        <v>4.2480899999609051E-2</v>
      </c>
      <c r="X313" s="121">
        <v>4.4392762865906883E-2</v>
      </c>
      <c r="Y313" s="121">
        <v>4.5869500475436323E-2</v>
      </c>
      <c r="Z313" s="122">
        <f>Y313</f>
        <v>4.5869500475436323E-2</v>
      </c>
      <c r="AA313" s="122">
        <f t="shared" ref="AA313:AS313" si="134">Z313</f>
        <v>4.5869500475436323E-2</v>
      </c>
      <c r="AB313" s="122">
        <f t="shared" si="134"/>
        <v>4.5869500475436323E-2</v>
      </c>
      <c r="AC313" s="122">
        <f t="shared" si="134"/>
        <v>4.5869500475436323E-2</v>
      </c>
      <c r="AD313" s="122">
        <f t="shared" si="134"/>
        <v>4.5869500475436323E-2</v>
      </c>
      <c r="AE313" s="122">
        <f t="shared" si="134"/>
        <v>4.5869500475436323E-2</v>
      </c>
      <c r="AF313" s="122">
        <f t="shared" si="134"/>
        <v>4.5869500475436323E-2</v>
      </c>
      <c r="AG313" s="122">
        <f t="shared" si="134"/>
        <v>4.5869500475436323E-2</v>
      </c>
      <c r="AH313" s="122">
        <f t="shared" si="134"/>
        <v>4.5869500475436323E-2</v>
      </c>
      <c r="AI313" s="122">
        <f t="shared" si="134"/>
        <v>4.5869500475436323E-2</v>
      </c>
      <c r="AJ313" s="122">
        <f t="shared" si="134"/>
        <v>4.5869500475436323E-2</v>
      </c>
      <c r="AK313" s="122">
        <f t="shared" si="134"/>
        <v>4.5869500475436323E-2</v>
      </c>
      <c r="AL313" s="122">
        <f t="shared" si="134"/>
        <v>4.5869500475436323E-2</v>
      </c>
      <c r="AM313" s="122">
        <f t="shared" si="134"/>
        <v>4.5869500475436323E-2</v>
      </c>
      <c r="AN313" s="122">
        <f t="shared" si="134"/>
        <v>4.5869500475436323E-2</v>
      </c>
      <c r="AO313" s="122">
        <f t="shared" si="134"/>
        <v>4.5869500475436323E-2</v>
      </c>
      <c r="AP313" s="122">
        <f t="shared" si="134"/>
        <v>4.5869500475436323E-2</v>
      </c>
      <c r="AQ313" s="122">
        <f t="shared" si="134"/>
        <v>4.5869500475436323E-2</v>
      </c>
      <c r="AR313" s="122">
        <f t="shared" si="134"/>
        <v>4.5869500475436323E-2</v>
      </c>
      <c r="AS313" s="122">
        <f t="shared" si="134"/>
        <v>4.5869500475436323E-2</v>
      </c>
      <c r="AT313" s="4"/>
      <c r="AU313" s="4"/>
      <c r="AV313" s="4"/>
      <c r="AW313" s="4"/>
      <c r="AX313" s="4"/>
      <c r="AY313" s="4"/>
      <c r="AZ313" s="4"/>
      <c r="BA313" s="4"/>
      <c r="BB313" s="4"/>
      <c r="BC313" s="4"/>
      <c r="BD313" s="4"/>
      <c r="BE313" s="4"/>
      <c r="BF313" s="4"/>
      <c r="BG313" s="4"/>
      <c r="BH313" s="4"/>
      <c r="BI313" s="4"/>
      <c r="BJ313" s="4"/>
    </row>
    <row r="314" spans="1:62" s="4" customFormat="1" ht="13.8" x14ac:dyDescent="0.3">
      <c r="C314" s="123" t="s">
        <v>113</v>
      </c>
    </row>
    <row r="315" spans="1:62" x14ac:dyDescent="0.3">
      <c r="A315" s="4"/>
      <c r="B315" s="4"/>
      <c r="C315" s="20" t="s">
        <v>9</v>
      </c>
      <c r="D315" s="4"/>
      <c r="E315" s="4"/>
      <c r="F315" s="4"/>
      <c r="G315" s="4"/>
      <c r="H315" s="4"/>
      <c r="I315" s="4"/>
      <c r="J315" s="4"/>
      <c r="K315" s="4"/>
      <c r="L315" s="4"/>
      <c r="M315" s="119">
        <v>0</v>
      </c>
      <c r="N315" s="121">
        <v>0.10518549018825728</v>
      </c>
      <c r="O315" s="121">
        <v>0.10075597838310843</v>
      </c>
      <c r="P315" s="121">
        <v>5.6391101399653795E-2</v>
      </c>
      <c r="Q315" s="121">
        <v>5.0078093898313102E-2</v>
      </c>
      <c r="R315" s="121">
        <v>4.6349411287272435E-2</v>
      </c>
      <c r="S315" s="121">
        <v>4.0898017651378668E-2</v>
      </c>
      <c r="T315" s="121">
        <v>3.9528989033497018E-2</v>
      </c>
      <c r="U315" s="121">
        <v>3.9448226352392729E-2</v>
      </c>
      <c r="V315" s="121">
        <v>4.0572758505340784E-2</v>
      </c>
      <c r="W315" s="121">
        <v>4.2480899999609051E-2</v>
      </c>
      <c r="X315" s="121">
        <v>4.4392762865906883E-2</v>
      </c>
      <c r="Y315" s="121">
        <v>4.5869500475436323E-2</v>
      </c>
      <c r="Z315" s="122">
        <f>Y315</f>
        <v>4.5869500475436323E-2</v>
      </c>
      <c r="AA315" s="122">
        <f t="shared" ref="AA315:AS315" si="135">Z315</f>
        <v>4.5869500475436323E-2</v>
      </c>
      <c r="AB315" s="122">
        <f t="shared" si="135"/>
        <v>4.5869500475436323E-2</v>
      </c>
      <c r="AC315" s="122">
        <f t="shared" si="135"/>
        <v>4.5869500475436323E-2</v>
      </c>
      <c r="AD315" s="122">
        <f t="shared" si="135"/>
        <v>4.5869500475436323E-2</v>
      </c>
      <c r="AE315" s="122">
        <f t="shared" si="135"/>
        <v>4.5869500475436323E-2</v>
      </c>
      <c r="AF315" s="122">
        <f t="shared" si="135"/>
        <v>4.5869500475436323E-2</v>
      </c>
      <c r="AG315" s="122">
        <f t="shared" si="135"/>
        <v>4.5869500475436323E-2</v>
      </c>
      <c r="AH315" s="122">
        <f t="shared" si="135"/>
        <v>4.5869500475436323E-2</v>
      </c>
      <c r="AI315" s="122">
        <f t="shared" si="135"/>
        <v>4.5869500475436323E-2</v>
      </c>
      <c r="AJ315" s="122">
        <f t="shared" si="135"/>
        <v>4.5869500475436323E-2</v>
      </c>
      <c r="AK315" s="122">
        <f t="shared" si="135"/>
        <v>4.5869500475436323E-2</v>
      </c>
      <c r="AL315" s="122">
        <f t="shared" si="135"/>
        <v>4.5869500475436323E-2</v>
      </c>
      <c r="AM315" s="122">
        <f t="shared" si="135"/>
        <v>4.5869500475436323E-2</v>
      </c>
      <c r="AN315" s="122">
        <f t="shared" si="135"/>
        <v>4.5869500475436323E-2</v>
      </c>
      <c r="AO315" s="122">
        <f t="shared" si="135"/>
        <v>4.5869500475436323E-2</v>
      </c>
      <c r="AP315" s="122">
        <f t="shared" si="135"/>
        <v>4.5869500475436323E-2</v>
      </c>
      <c r="AQ315" s="122">
        <f t="shared" si="135"/>
        <v>4.5869500475436323E-2</v>
      </c>
      <c r="AR315" s="122">
        <f t="shared" si="135"/>
        <v>4.5869500475436323E-2</v>
      </c>
      <c r="AS315" s="122">
        <f t="shared" si="135"/>
        <v>4.5869500475436323E-2</v>
      </c>
      <c r="AT315" s="4"/>
      <c r="AU315" s="4"/>
      <c r="AV315" s="4"/>
      <c r="AW315" s="4"/>
      <c r="AX315" s="4"/>
      <c r="AY315" s="4"/>
      <c r="AZ315" s="4"/>
      <c r="BA315" s="4"/>
      <c r="BB315" s="4"/>
      <c r="BC315" s="4"/>
      <c r="BD315" s="4"/>
      <c r="BE315" s="4"/>
      <c r="BF315" s="4"/>
      <c r="BG315" s="4"/>
      <c r="BH315" s="4"/>
      <c r="BI315" s="4"/>
      <c r="BJ315" s="4"/>
    </row>
    <row r="316" spans="1:62" s="4" customFormat="1" ht="13.8" x14ac:dyDescent="0.3">
      <c r="C316" s="123" t="str">
        <f>$C$254</f>
        <v>Energy Efficiency</v>
      </c>
    </row>
    <row r="317" spans="1:62" x14ac:dyDescent="0.3">
      <c r="A317" s="4"/>
      <c r="B317" s="4"/>
      <c r="C317" s="20" t="s">
        <v>9</v>
      </c>
      <c r="D317" s="4"/>
      <c r="E317" s="4"/>
      <c r="F317" s="4"/>
      <c r="G317" s="4"/>
      <c r="H317" s="4"/>
      <c r="I317" s="4"/>
      <c r="J317" s="4"/>
      <c r="K317" s="4"/>
      <c r="L317" s="4"/>
      <c r="M317" s="119">
        <v>0</v>
      </c>
      <c r="N317" s="121">
        <v>-0.21441444674721208</v>
      </c>
      <c r="O317" s="121">
        <v>-0.21441444674721208</v>
      </c>
      <c r="P317" s="121">
        <v>-0.20586272244880338</v>
      </c>
      <c r="Q317" s="121">
        <v>-0.20688252504746629</v>
      </c>
      <c r="R317" s="121">
        <v>-0.21199364155639863</v>
      </c>
      <c r="S317" s="121">
        <v>-0.19005900311805704</v>
      </c>
      <c r="T317" s="121">
        <v>-0.19235165575248908</v>
      </c>
      <c r="U317" s="121">
        <v>-0.19480211894230834</v>
      </c>
      <c r="V317" s="121">
        <v>-0.1976279948695501</v>
      </c>
      <c r="W317" s="121">
        <v>-0.20026045268345569</v>
      </c>
      <c r="X317" s="121">
        <v>-0.20255734398645131</v>
      </c>
      <c r="Y317" s="121">
        <v>-0.20449476732503383</v>
      </c>
      <c r="Z317" s="122">
        <f>Y317</f>
        <v>-0.20449476732503383</v>
      </c>
      <c r="AA317" s="122">
        <f t="shared" ref="AA317:AS317" si="136">Z317</f>
        <v>-0.20449476732503383</v>
      </c>
      <c r="AB317" s="122">
        <f t="shared" si="136"/>
        <v>-0.20449476732503383</v>
      </c>
      <c r="AC317" s="122">
        <f t="shared" si="136"/>
        <v>-0.20449476732503383</v>
      </c>
      <c r="AD317" s="122">
        <f t="shared" si="136"/>
        <v>-0.20449476732503383</v>
      </c>
      <c r="AE317" s="122">
        <f t="shared" si="136"/>
        <v>-0.20449476732503383</v>
      </c>
      <c r="AF317" s="122">
        <f t="shared" si="136"/>
        <v>-0.20449476732503383</v>
      </c>
      <c r="AG317" s="122">
        <f t="shared" si="136"/>
        <v>-0.20449476732503383</v>
      </c>
      <c r="AH317" s="122">
        <f t="shared" si="136"/>
        <v>-0.20449476732503383</v>
      </c>
      <c r="AI317" s="122">
        <f t="shared" si="136"/>
        <v>-0.20449476732503383</v>
      </c>
      <c r="AJ317" s="122">
        <f t="shared" si="136"/>
        <v>-0.20449476732503383</v>
      </c>
      <c r="AK317" s="122">
        <f t="shared" si="136"/>
        <v>-0.20449476732503383</v>
      </c>
      <c r="AL317" s="122">
        <f t="shared" si="136"/>
        <v>-0.20449476732503383</v>
      </c>
      <c r="AM317" s="122">
        <f t="shared" si="136"/>
        <v>-0.20449476732503383</v>
      </c>
      <c r="AN317" s="122">
        <f t="shared" si="136"/>
        <v>-0.20449476732503383</v>
      </c>
      <c r="AO317" s="122">
        <f t="shared" si="136"/>
        <v>-0.20449476732503383</v>
      </c>
      <c r="AP317" s="122">
        <f t="shared" si="136"/>
        <v>-0.20449476732503383</v>
      </c>
      <c r="AQ317" s="122">
        <f t="shared" si="136"/>
        <v>-0.20449476732503383</v>
      </c>
      <c r="AR317" s="122">
        <f t="shared" si="136"/>
        <v>-0.20449476732503383</v>
      </c>
      <c r="AS317" s="122">
        <f t="shared" si="136"/>
        <v>-0.20449476732503383</v>
      </c>
      <c r="AT317" s="4"/>
      <c r="AU317" s="4"/>
      <c r="AV317" s="4"/>
      <c r="AW317" s="4"/>
      <c r="AX317" s="4"/>
      <c r="AY317" s="4"/>
      <c r="AZ317" s="4"/>
      <c r="BA317" s="4"/>
      <c r="BB317" s="4"/>
      <c r="BC317" s="4"/>
      <c r="BD317" s="4"/>
      <c r="BE317" s="4"/>
      <c r="BF317" s="4"/>
      <c r="BG317" s="4"/>
      <c r="BH317" s="4"/>
      <c r="BI317" s="4"/>
      <c r="BJ317" s="4"/>
    </row>
    <row r="318" spans="1:62" x14ac:dyDescent="0.3">
      <c r="A318" s="4"/>
      <c r="B318" s="4"/>
      <c r="C318" s="123" t="str">
        <f>$C$260</f>
        <v>BTM PV</v>
      </c>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c r="BC318" s="4"/>
      <c r="BD318" s="4"/>
      <c r="BE318" s="4"/>
      <c r="BF318" s="4"/>
      <c r="BG318" s="4"/>
      <c r="BH318" s="4"/>
      <c r="BI318" s="4"/>
      <c r="BJ318" s="4"/>
    </row>
    <row r="319" spans="1:62" x14ac:dyDescent="0.3">
      <c r="A319" s="4"/>
      <c r="B319" s="4"/>
      <c r="C319" s="20" t="s">
        <v>9</v>
      </c>
      <c r="D319" s="4"/>
      <c r="E319" s="4"/>
      <c r="F319" s="4"/>
      <c r="G319" s="4"/>
      <c r="H319" s="4"/>
      <c r="I319" s="4"/>
      <c r="J319" s="4"/>
      <c r="K319" s="4"/>
      <c r="L319" s="4"/>
      <c r="M319" s="119">
        <v>0</v>
      </c>
      <c r="N319" s="121">
        <v>-0.13921222288065885</v>
      </c>
      <c r="O319" s="121">
        <v>-0.13938284448024857</v>
      </c>
      <c r="P319" s="121">
        <v>-3.1785473653523827E-2</v>
      </c>
      <c r="Q319" s="121">
        <v>-3.1778891040133081E-2</v>
      </c>
      <c r="R319" s="121">
        <v>-3.1713763024876225E-2</v>
      </c>
      <c r="S319" s="121">
        <v>-4.3577904245626188E-4</v>
      </c>
      <c r="T319" s="121">
        <v>-4.3239083794741366E-4</v>
      </c>
      <c r="U319" s="121">
        <v>-4.3042394745551225E-4</v>
      </c>
      <c r="V319" s="121">
        <v>-4.2950927457579196E-4</v>
      </c>
      <c r="W319" s="121">
        <v>-4.292650452416286E-4</v>
      </c>
      <c r="X319" s="121">
        <v>-4.2940705789307497E-4</v>
      </c>
      <c r="Y319" s="121">
        <v>-4.2982055806696512E-4</v>
      </c>
      <c r="Z319" s="122">
        <f t="shared" ref="Z319:AS319" si="137">Y319</f>
        <v>-4.2982055806696512E-4</v>
      </c>
      <c r="AA319" s="122">
        <f t="shared" si="137"/>
        <v>-4.2982055806696512E-4</v>
      </c>
      <c r="AB319" s="122">
        <f t="shared" si="137"/>
        <v>-4.2982055806696512E-4</v>
      </c>
      <c r="AC319" s="122">
        <f t="shared" si="137"/>
        <v>-4.2982055806696512E-4</v>
      </c>
      <c r="AD319" s="122">
        <f t="shared" si="137"/>
        <v>-4.2982055806696512E-4</v>
      </c>
      <c r="AE319" s="122">
        <f t="shared" si="137"/>
        <v>-4.2982055806696512E-4</v>
      </c>
      <c r="AF319" s="122">
        <f t="shared" si="137"/>
        <v>-4.2982055806696512E-4</v>
      </c>
      <c r="AG319" s="122">
        <f t="shared" si="137"/>
        <v>-4.2982055806696512E-4</v>
      </c>
      <c r="AH319" s="122">
        <f t="shared" si="137"/>
        <v>-4.2982055806696512E-4</v>
      </c>
      <c r="AI319" s="122">
        <f t="shared" si="137"/>
        <v>-4.2982055806696512E-4</v>
      </c>
      <c r="AJ319" s="122">
        <f t="shared" si="137"/>
        <v>-4.2982055806696512E-4</v>
      </c>
      <c r="AK319" s="122">
        <f t="shared" si="137"/>
        <v>-4.2982055806696512E-4</v>
      </c>
      <c r="AL319" s="122">
        <f t="shared" si="137"/>
        <v>-4.2982055806696512E-4</v>
      </c>
      <c r="AM319" s="122">
        <f t="shared" si="137"/>
        <v>-4.2982055806696512E-4</v>
      </c>
      <c r="AN319" s="122">
        <f t="shared" si="137"/>
        <v>-4.2982055806696512E-4</v>
      </c>
      <c r="AO319" s="122">
        <f t="shared" si="137"/>
        <v>-4.2982055806696512E-4</v>
      </c>
      <c r="AP319" s="122">
        <f t="shared" si="137"/>
        <v>-4.2982055806696512E-4</v>
      </c>
      <c r="AQ319" s="122">
        <f t="shared" si="137"/>
        <v>-4.2982055806696512E-4</v>
      </c>
      <c r="AR319" s="122">
        <f t="shared" si="137"/>
        <v>-4.2982055806696512E-4</v>
      </c>
      <c r="AS319" s="122">
        <f t="shared" si="137"/>
        <v>-4.2982055806696512E-4</v>
      </c>
      <c r="AT319" s="4"/>
      <c r="AU319" s="4"/>
      <c r="AV319" s="4"/>
      <c r="AW319" s="4"/>
      <c r="AX319" s="4"/>
      <c r="AY319" s="4"/>
      <c r="AZ319" s="4"/>
      <c r="BA319" s="4"/>
      <c r="BB319" s="4"/>
      <c r="BC319" s="4"/>
      <c r="BD319" s="4"/>
      <c r="BE319" s="4"/>
      <c r="BF319" s="4"/>
      <c r="BG319" s="4"/>
      <c r="BH319" s="4"/>
      <c r="BI319" s="4"/>
      <c r="BJ319" s="4"/>
    </row>
    <row r="320" spans="1:62" x14ac:dyDescent="0.3">
      <c r="A320" s="4"/>
      <c r="B320" s="124"/>
      <c r="C320" s="123" t="str">
        <f>$C$265&amp;" (MW/MW)"</f>
        <v>BTM Storage (MW/MW)</v>
      </c>
      <c r="D320" s="4"/>
      <c r="E320" s="4"/>
      <c r="F320" s="4"/>
      <c r="G320" s="4"/>
      <c r="H320" s="4"/>
      <c r="I320" s="4"/>
      <c r="J320" s="4"/>
      <c r="K320" s="4"/>
      <c r="L320" s="4"/>
      <c r="M320" s="125"/>
      <c r="N320" s="125"/>
      <c r="O320" s="125"/>
      <c r="P320" s="125"/>
      <c r="Q320" s="125"/>
      <c r="R320" s="125"/>
      <c r="S320" s="125"/>
      <c r="T320" s="125"/>
      <c r="U320" s="125"/>
      <c r="V320" s="125"/>
      <c r="W320" s="125"/>
      <c r="X320" s="125"/>
      <c r="Y320" s="125"/>
      <c r="Z320" s="126"/>
      <c r="AA320" s="126"/>
      <c r="AB320" s="126"/>
      <c r="AC320" s="126"/>
      <c r="AD320" s="126"/>
      <c r="AE320" s="126"/>
      <c r="AF320" s="126"/>
      <c r="AG320" s="126"/>
      <c r="AH320" s="126"/>
      <c r="AI320" s="126"/>
      <c r="AJ320" s="126"/>
      <c r="AK320" s="126"/>
      <c r="AL320" s="126"/>
      <c r="AM320" s="126"/>
      <c r="AN320" s="126"/>
      <c r="AO320" s="126"/>
      <c r="AP320" s="126"/>
      <c r="AQ320" s="126"/>
      <c r="AR320" s="126"/>
      <c r="AS320" s="126"/>
      <c r="AT320" s="4"/>
      <c r="AU320" s="4"/>
      <c r="AV320" s="4"/>
      <c r="AW320" s="4"/>
      <c r="AX320" s="4"/>
      <c r="AY320" s="4"/>
      <c r="AZ320" s="4"/>
      <c r="BA320" s="4"/>
      <c r="BB320" s="4"/>
      <c r="BC320" s="4"/>
      <c r="BD320" s="4"/>
      <c r="BE320" s="4"/>
      <c r="BF320" s="4"/>
      <c r="BG320" s="4"/>
      <c r="BH320" s="4"/>
      <c r="BI320" s="4"/>
      <c r="BJ320" s="4"/>
    </row>
    <row r="321" spans="1:72" x14ac:dyDescent="0.3">
      <c r="A321" s="4"/>
      <c r="B321" s="4"/>
      <c r="C321" s="20" t="s">
        <v>9</v>
      </c>
      <c r="D321" s="4"/>
      <c r="E321" s="4"/>
      <c r="F321" s="4"/>
      <c r="G321" s="4"/>
      <c r="H321" s="4"/>
      <c r="I321" s="4"/>
      <c r="J321" s="4"/>
      <c r="K321" s="4"/>
      <c r="L321" s="4"/>
      <c r="M321" s="119">
        <v>0</v>
      </c>
      <c r="N321" s="121">
        <v>-0.89</v>
      </c>
      <c r="O321" s="121">
        <v>-0.89</v>
      </c>
      <c r="P321" s="121">
        <v>-0.88</v>
      </c>
      <c r="Q321" s="121">
        <v>-0.86</v>
      </c>
      <c r="R321" s="121">
        <v>-0.84</v>
      </c>
      <c r="S321" s="121">
        <v>-0.84</v>
      </c>
      <c r="T321" s="121">
        <v>-0.84</v>
      </c>
      <c r="U321" s="121">
        <v>-0.84</v>
      </c>
      <c r="V321" s="121">
        <v>-0.84</v>
      </c>
      <c r="W321" s="121">
        <v>-0.83</v>
      </c>
      <c r="X321" s="121">
        <v>-0.83</v>
      </c>
      <c r="Y321" s="121">
        <v>-0.83</v>
      </c>
      <c r="Z321" s="122">
        <f>Y321</f>
        <v>-0.83</v>
      </c>
      <c r="AA321" s="122">
        <v>-0.83</v>
      </c>
      <c r="AB321" s="122">
        <v>-0.83</v>
      </c>
      <c r="AC321" s="122">
        <v>-0.83</v>
      </c>
      <c r="AD321" s="122">
        <v>-0.83</v>
      </c>
      <c r="AE321" s="122">
        <v>-0.83</v>
      </c>
      <c r="AF321" s="122">
        <v>-0.82</v>
      </c>
      <c r="AG321" s="122">
        <v>-0.82</v>
      </c>
      <c r="AH321" s="122">
        <v>-0.82</v>
      </c>
      <c r="AI321" s="122">
        <v>-0.82</v>
      </c>
      <c r="AJ321" s="122">
        <v>-0.82</v>
      </c>
      <c r="AK321" s="122">
        <v>-0.82</v>
      </c>
      <c r="AL321" s="122">
        <v>-0.82</v>
      </c>
      <c r="AM321" s="122">
        <f t="shared" ref="AM321:AS321" si="138">AL321</f>
        <v>-0.82</v>
      </c>
      <c r="AN321" s="122">
        <f t="shared" si="138"/>
        <v>-0.82</v>
      </c>
      <c r="AO321" s="122">
        <f t="shared" si="138"/>
        <v>-0.82</v>
      </c>
      <c r="AP321" s="122">
        <f t="shared" si="138"/>
        <v>-0.82</v>
      </c>
      <c r="AQ321" s="122">
        <f t="shared" si="138"/>
        <v>-0.82</v>
      </c>
      <c r="AR321" s="122">
        <f t="shared" si="138"/>
        <v>-0.82</v>
      </c>
      <c r="AS321" s="122">
        <f t="shared" si="138"/>
        <v>-0.82</v>
      </c>
      <c r="AT321" s="4"/>
      <c r="AU321" s="4"/>
      <c r="AV321" s="4"/>
      <c r="AW321" s="4"/>
      <c r="AX321" s="4"/>
      <c r="AY321" s="4"/>
      <c r="AZ321" s="4"/>
      <c r="BA321" s="4"/>
      <c r="BB321" s="4"/>
      <c r="BC321" s="4"/>
      <c r="BD321" s="4"/>
      <c r="BE321" s="4"/>
      <c r="BF321" s="4"/>
      <c r="BG321" s="4"/>
      <c r="BH321" s="4"/>
      <c r="BI321" s="4"/>
      <c r="BJ321" s="4"/>
      <c r="BK321" s="4"/>
      <c r="BL321" s="4"/>
      <c r="BM321" s="4"/>
      <c r="BN321" s="4"/>
      <c r="BO321" s="4"/>
      <c r="BP321" s="4"/>
      <c r="BQ321" s="4"/>
      <c r="BR321" s="4"/>
      <c r="BS321" s="4"/>
      <c r="BT321" s="4"/>
    </row>
    <row r="322" spans="1:72" x14ac:dyDescent="0.3">
      <c r="A322" s="4"/>
      <c r="B322" s="4"/>
      <c r="C322" s="123" t="str">
        <f>$C$270</f>
        <v>Building Electrification (Residential Space Heating)</v>
      </c>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c r="BC322" s="4"/>
      <c r="BD322" s="4"/>
      <c r="BE322" s="4"/>
      <c r="BF322" s="4"/>
      <c r="BG322" s="4"/>
      <c r="BH322" s="4"/>
      <c r="BI322" s="4"/>
      <c r="BJ322" s="4"/>
    </row>
    <row r="323" spans="1:72" x14ac:dyDescent="0.3">
      <c r="A323" s="4"/>
      <c r="B323" s="4"/>
      <c r="C323" s="20" t="s">
        <v>132</v>
      </c>
      <c r="D323" s="4"/>
      <c r="E323" s="4"/>
      <c r="F323" s="4"/>
      <c r="G323" s="4"/>
      <c r="H323" s="4"/>
      <c r="I323" s="4"/>
      <c r="J323" s="4"/>
      <c r="K323" s="4"/>
      <c r="L323" s="4"/>
      <c r="M323" s="119">
        <v>0</v>
      </c>
      <c r="N323" s="121">
        <v>0</v>
      </c>
      <c r="O323" s="121">
        <v>0</v>
      </c>
      <c r="P323" s="121">
        <v>0</v>
      </c>
      <c r="Q323" s="121">
        <v>0</v>
      </c>
      <c r="R323" s="121">
        <v>0</v>
      </c>
      <c r="S323" s="121">
        <v>0</v>
      </c>
      <c r="T323" s="121">
        <v>0</v>
      </c>
      <c r="U323" s="121">
        <v>0</v>
      </c>
      <c r="V323" s="121">
        <v>0</v>
      </c>
      <c r="W323" s="121">
        <v>0</v>
      </c>
      <c r="X323" s="121">
        <v>0</v>
      </c>
      <c r="Y323" s="121">
        <v>0</v>
      </c>
      <c r="Z323" s="122">
        <f>Y323</f>
        <v>0</v>
      </c>
      <c r="AA323" s="122">
        <f t="shared" ref="AA323:AS323" si="139">Z323</f>
        <v>0</v>
      </c>
      <c r="AB323" s="122">
        <f t="shared" si="139"/>
        <v>0</v>
      </c>
      <c r="AC323" s="122">
        <f t="shared" si="139"/>
        <v>0</v>
      </c>
      <c r="AD323" s="122">
        <f t="shared" si="139"/>
        <v>0</v>
      </c>
      <c r="AE323" s="122">
        <f t="shared" si="139"/>
        <v>0</v>
      </c>
      <c r="AF323" s="122">
        <f t="shared" si="139"/>
        <v>0</v>
      </c>
      <c r="AG323" s="122">
        <f t="shared" si="139"/>
        <v>0</v>
      </c>
      <c r="AH323" s="122">
        <f t="shared" si="139"/>
        <v>0</v>
      </c>
      <c r="AI323" s="122">
        <f t="shared" si="139"/>
        <v>0</v>
      </c>
      <c r="AJ323" s="122">
        <f t="shared" si="139"/>
        <v>0</v>
      </c>
      <c r="AK323" s="122">
        <f t="shared" si="139"/>
        <v>0</v>
      </c>
      <c r="AL323" s="122">
        <f t="shared" si="139"/>
        <v>0</v>
      </c>
      <c r="AM323" s="122">
        <f t="shared" si="139"/>
        <v>0</v>
      </c>
      <c r="AN323" s="122">
        <f t="shared" si="139"/>
        <v>0</v>
      </c>
      <c r="AO323" s="122">
        <f t="shared" si="139"/>
        <v>0</v>
      </c>
      <c r="AP323" s="122">
        <f t="shared" si="139"/>
        <v>0</v>
      </c>
      <c r="AQ323" s="122">
        <f t="shared" si="139"/>
        <v>0</v>
      </c>
      <c r="AR323" s="122">
        <f t="shared" si="139"/>
        <v>0</v>
      </c>
      <c r="AS323" s="122">
        <f t="shared" si="139"/>
        <v>0</v>
      </c>
      <c r="AT323" s="4"/>
      <c r="AU323" s="4"/>
      <c r="AV323" s="4"/>
      <c r="AW323" s="4"/>
      <c r="AX323" s="4"/>
      <c r="AY323" s="4"/>
      <c r="AZ323" s="4"/>
      <c r="BA323" s="4"/>
      <c r="BB323" s="4"/>
      <c r="BC323" s="4"/>
      <c r="BD323" s="4"/>
      <c r="BE323" s="4"/>
      <c r="BF323" s="4"/>
      <c r="BG323" s="4"/>
      <c r="BH323" s="4"/>
      <c r="BI323" s="4"/>
      <c r="BJ323" s="4"/>
    </row>
    <row r="324" spans="1:72" x14ac:dyDescent="0.3">
      <c r="A324" s="4"/>
      <c r="B324" s="4"/>
      <c r="C324" s="118" t="str">
        <f>$C$275</f>
        <v>Building Electrification (Residential Water Heating)</v>
      </c>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c r="BC324" s="4"/>
      <c r="BD324" s="4"/>
      <c r="BE324" s="4"/>
      <c r="BF324" s="4"/>
      <c r="BG324" s="4"/>
      <c r="BH324" s="4"/>
      <c r="BI324" s="4"/>
      <c r="BJ324" s="4"/>
    </row>
    <row r="325" spans="1:72" x14ac:dyDescent="0.3">
      <c r="A325" s="4"/>
      <c r="B325" s="4"/>
      <c r="C325" s="20" t="s">
        <v>132</v>
      </c>
      <c r="D325" s="4"/>
      <c r="E325" s="4"/>
      <c r="F325" s="4"/>
      <c r="G325" s="4"/>
      <c r="H325" s="4"/>
      <c r="I325" s="4"/>
      <c r="J325" s="4"/>
      <c r="K325" s="4"/>
      <c r="L325" s="4"/>
      <c r="M325" s="119">
        <v>0</v>
      </c>
      <c r="N325" s="121">
        <v>0.10213630370173801</v>
      </c>
      <c r="O325" s="121">
        <v>0.10213630370173801</v>
      </c>
      <c r="P325" s="121">
        <v>9.1735900209329299E-2</v>
      </c>
      <c r="Q325" s="121">
        <v>9.1735900209329299E-2</v>
      </c>
      <c r="R325" s="121">
        <v>9.1735900209329299E-2</v>
      </c>
      <c r="S325" s="121">
        <v>0.106032799971777</v>
      </c>
      <c r="T325" s="121">
        <v>0.106032799971777</v>
      </c>
      <c r="U325" s="121">
        <v>0.106032799971777</v>
      </c>
      <c r="V325" s="121">
        <v>0.10749245612974301</v>
      </c>
      <c r="W325" s="121">
        <v>0.10749245612974301</v>
      </c>
      <c r="X325" s="121">
        <v>0.10749245612974301</v>
      </c>
      <c r="Y325" s="121">
        <v>0.106032799971777</v>
      </c>
      <c r="Z325" s="122">
        <f>Y325</f>
        <v>0.106032799971777</v>
      </c>
      <c r="AA325" s="122">
        <f t="shared" ref="AA325:AS325" si="140">Z325</f>
        <v>0.106032799971777</v>
      </c>
      <c r="AB325" s="122">
        <f t="shared" si="140"/>
        <v>0.106032799971777</v>
      </c>
      <c r="AC325" s="122">
        <f t="shared" si="140"/>
        <v>0.106032799971777</v>
      </c>
      <c r="AD325" s="122">
        <f t="shared" si="140"/>
        <v>0.106032799971777</v>
      </c>
      <c r="AE325" s="122">
        <f t="shared" si="140"/>
        <v>0.106032799971777</v>
      </c>
      <c r="AF325" s="122">
        <f t="shared" si="140"/>
        <v>0.106032799971777</v>
      </c>
      <c r="AG325" s="122">
        <f t="shared" si="140"/>
        <v>0.106032799971777</v>
      </c>
      <c r="AH325" s="122">
        <f t="shared" si="140"/>
        <v>0.106032799971777</v>
      </c>
      <c r="AI325" s="122">
        <f t="shared" si="140"/>
        <v>0.106032799971777</v>
      </c>
      <c r="AJ325" s="122">
        <f t="shared" si="140"/>
        <v>0.106032799971777</v>
      </c>
      <c r="AK325" s="122">
        <f t="shared" si="140"/>
        <v>0.106032799971777</v>
      </c>
      <c r="AL325" s="122">
        <f t="shared" si="140"/>
        <v>0.106032799971777</v>
      </c>
      <c r="AM325" s="122">
        <f t="shared" si="140"/>
        <v>0.106032799971777</v>
      </c>
      <c r="AN325" s="122">
        <f t="shared" si="140"/>
        <v>0.106032799971777</v>
      </c>
      <c r="AO325" s="122">
        <f t="shared" si="140"/>
        <v>0.106032799971777</v>
      </c>
      <c r="AP325" s="122">
        <f t="shared" si="140"/>
        <v>0.106032799971777</v>
      </c>
      <c r="AQ325" s="122">
        <f t="shared" si="140"/>
        <v>0.106032799971777</v>
      </c>
      <c r="AR325" s="122">
        <f t="shared" si="140"/>
        <v>0.106032799971777</v>
      </c>
      <c r="AS325" s="122">
        <f t="shared" si="140"/>
        <v>0.106032799971777</v>
      </c>
      <c r="AT325" s="4"/>
      <c r="AU325" s="4"/>
      <c r="AV325" s="4"/>
      <c r="AW325" s="4"/>
      <c r="AX325" s="4"/>
      <c r="AY325" s="4"/>
      <c r="AZ325" s="4"/>
      <c r="BA325" s="4"/>
      <c r="BB325" s="4"/>
      <c r="BC325" s="4"/>
      <c r="BD325" s="4"/>
      <c r="BE325" s="4"/>
      <c r="BF325" s="4"/>
      <c r="BG325" s="4"/>
      <c r="BH325" s="4"/>
      <c r="BI325" s="4"/>
      <c r="BJ325" s="4"/>
    </row>
    <row r="326" spans="1:72" x14ac:dyDescent="0.3">
      <c r="A326" s="4"/>
      <c r="B326" s="4"/>
      <c r="C326" s="118" t="str">
        <f>$C$280</f>
        <v>Building Electrification (Residential Cooking)</v>
      </c>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c r="BC326" s="4"/>
      <c r="BD326" s="4"/>
      <c r="BE326" s="4"/>
      <c r="BF326" s="4"/>
      <c r="BG326" s="4"/>
      <c r="BH326" s="4"/>
      <c r="BI326" s="4"/>
      <c r="BJ326" s="4"/>
    </row>
    <row r="327" spans="1:72" x14ac:dyDescent="0.3">
      <c r="A327" s="4"/>
      <c r="B327" s="4"/>
      <c r="C327" s="20" t="s">
        <v>133</v>
      </c>
      <c r="D327" s="4"/>
      <c r="E327" s="4"/>
      <c r="F327" s="4"/>
      <c r="G327" s="4"/>
      <c r="H327" s="4"/>
      <c r="I327" s="4"/>
      <c r="J327" s="4"/>
      <c r="K327" s="4"/>
      <c r="L327" s="4"/>
      <c r="M327" s="119">
        <v>0</v>
      </c>
      <c r="N327" s="121">
        <v>0.24399999999999999</v>
      </c>
      <c r="O327" s="121">
        <v>0.24676999999999999</v>
      </c>
      <c r="P327" s="121">
        <v>0.28129499999999996</v>
      </c>
      <c r="Q327" s="121">
        <v>0.30312999999999996</v>
      </c>
      <c r="R327" s="121">
        <v>0.30854300000000001</v>
      </c>
      <c r="S327" s="121">
        <v>0.28262100000000001</v>
      </c>
      <c r="T327" s="121">
        <v>0.270314</v>
      </c>
      <c r="U327" s="121">
        <v>0.27248600000000001</v>
      </c>
      <c r="V327" s="121">
        <v>0.26356099999999999</v>
      </c>
      <c r="W327" s="121">
        <v>0.28598000000000001</v>
      </c>
      <c r="X327" s="121">
        <v>0.31465799999999999</v>
      </c>
      <c r="Y327" s="121">
        <v>0.28262100000000001</v>
      </c>
      <c r="Z327" s="122">
        <f>Y327</f>
        <v>0.28262100000000001</v>
      </c>
      <c r="AA327" s="122">
        <f t="shared" ref="AA327:AS327" si="141">Z327</f>
        <v>0.28262100000000001</v>
      </c>
      <c r="AB327" s="122">
        <f t="shared" si="141"/>
        <v>0.28262100000000001</v>
      </c>
      <c r="AC327" s="122">
        <f t="shared" si="141"/>
        <v>0.28262100000000001</v>
      </c>
      <c r="AD327" s="122">
        <f t="shared" si="141"/>
        <v>0.28262100000000001</v>
      </c>
      <c r="AE327" s="122">
        <f t="shared" si="141"/>
        <v>0.28262100000000001</v>
      </c>
      <c r="AF327" s="122">
        <f t="shared" si="141"/>
        <v>0.28262100000000001</v>
      </c>
      <c r="AG327" s="122">
        <f t="shared" si="141"/>
        <v>0.28262100000000001</v>
      </c>
      <c r="AH327" s="122">
        <f t="shared" si="141"/>
        <v>0.28262100000000001</v>
      </c>
      <c r="AI327" s="122">
        <f t="shared" si="141"/>
        <v>0.28262100000000001</v>
      </c>
      <c r="AJ327" s="122">
        <f t="shared" si="141"/>
        <v>0.28262100000000001</v>
      </c>
      <c r="AK327" s="122">
        <f t="shared" si="141"/>
        <v>0.28262100000000001</v>
      </c>
      <c r="AL327" s="122">
        <f t="shared" si="141"/>
        <v>0.28262100000000001</v>
      </c>
      <c r="AM327" s="122">
        <f t="shared" si="141"/>
        <v>0.28262100000000001</v>
      </c>
      <c r="AN327" s="122">
        <f t="shared" si="141"/>
        <v>0.28262100000000001</v>
      </c>
      <c r="AO327" s="122">
        <f t="shared" si="141"/>
        <v>0.28262100000000001</v>
      </c>
      <c r="AP327" s="122">
        <f t="shared" si="141"/>
        <v>0.28262100000000001</v>
      </c>
      <c r="AQ327" s="122">
        <f t="shared" si="141"/>
        <v>0.28262100000000001</v>
      </c>
      <c r="AR327" s="122">
        <f t="shared" si="141"/>
        <v>0.28262100000000001</v>
      </c>
      <c r="AS327" s="122">
        <f t="shared" si="141"/>
        <v>0.28262100000000001</v>
      </c>
      <c r="AT327" s="4"/>
      <c r="AU327" s="4"/>
      <c r="AV327" s="4"/>
      <c r="AW327" s="4"/>
      <c r="AX327" s="4"/>
      <c r="AY327" s="4"/>
      <c r="AZ327" s="4"/>
      <c r="BA327" s="4"/>
      <c r="BB327" s="4"/>
      <c r="BC327" s="4"/>
      <c r="BD327" s="4"/>
      <c r="BE327" s="4"/>
      <c r="BF327" s="4"/>
      <c r="BG327" s="4"/>
      <c r="BH327" s="4"/>
      <c r="BI327" s="4"/>
      <c r="BJ327" s="4"/>
    </row>
    <row r="328" spans="1:72" x14ac:dyDescent="0.3">
      <c r="A328" s="4"/>
      <c r="B328" s="4"/>
      <c r="C328" s="118" t="str">
        <f>$C$285</f>
        <v>Building Electrification (Residential Clothes Drying)</v>
      </c>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c r="BC328" s="4"/>
      <c r="BD328" s="4"/>
      <c r="BE328" s="4"/>
      <c r="BF328" s="4"/>
      <c r="BG328" s="4"/>
      <c r="BH328" s="4"/>
      <c r="BI328" s="4"/>
      <c r="BJ328" s="4"/>
    </row>
    <row r="329" spans="1:72" x14ac:dyDescent="0.3">
      <c r="A329" s="4"/>
      <c r="B329" s="4"/>
      <c r="C329" s="20" t="s">
        <v>133</v>
      </c>
      <c r="D329" s="4"/>
      <c r="E329" s="4"/>
      <c r="F329" s="4"/>
      <c r="G329" s="4"/>
      <c r="H329" s="4"/>
      <c r="I329" s="4"/>
      <c r="J329" s="4"/>
      <c r="K329" s="4"/>
      <c r="L329" s="4"/>
      <c r="M329" s="119">
        <v>0</v>
      </c>
      <c r="N329" s="121">
        <v>0.16228099999999998</v>
      </c>
      <c r="O329" s="121">
        <v>0.16147</v>
      </c>
      <c r="P329" s="121">
        <v>0.14105399999999998</v>
      </c>
      <c r="Q329" s="121">
        <v>0.13950399999999902</v>
      </c>
      <c r="R329" s="121">
        <v>0.142676</v>
      </c>
      <c r="S329" s="121">
        <v>0.15470600000000001</v>
      </c>
      <c r="T329" s="121">
        <v>0.15341099999999999</v>
      </c>
      <c r="U329" s="121">
        <v>0.14085899999999998</v>
      </c>
      <c r="V329" s="121">
        <v>0.14274599999999998</v>
      </c>
      <c r="W329" s="121">
        <v>0.14769499999999999</v>
      </c>
      <c r="X329" s="121">
        <v>0.14965000000000001</v>
      </c>
      <c r="Y329" s="121">
        <v>0.15470600000000001</v>
      </c>
      <c r="Z329" s="122">
        <f>Y329</f>
        <v>0.15470600000000001</v>
      </c>
      <c r="AA329" s="122">
        <f t="shared" ref="AA329:AS329" si="142">Z329</f>
        <v>0.15470600000000001</v>
      </c>
      <c r="AB329" s="122">
        <f t="shared" si="142"/>
        <v>0.15470600000000001</v>
      </c>
      <c r="AC329" s="122">
        <f t="shared" si="142"/>
        <v>0.15470600000000001</v>
      </c>
      <c r="AD329" s="122">
        <f t="shared" si="142"/>
        <v>0.15470600000000001</v>
      </c>
      <c r="AE329" s="122">
        <f t="shared" si="142"/>
        <v>0.15470600000000001</v>
      </c>
      <c r="AF329" s="122">
        <f t="shared" si="142"/>
        <v>0.15470600000000001</v>
      </c>
      <c r="AG329" s="122">
        <f t="shared" si="142"/>
        <v>0.15470600000000001</v>
      </c>
      <c r="AH329" s="122">
        <f t="shared" si="142"/>
        <v>0.15470600000000001</v>
      </c>
      <c r="AI329" s="122">
        <f t="shared" si="142"/>
        <v>0.15470600000000001</v>
      </c>
      <c r="AJ329" s="122">
        <f t="shared" si="142"/>
        <v>0.15470600000000001</v>
      </c>
      <c r="AK329" s="122">
        <f t="shared" si="142"/>
        <v>0.15470600000000001</v>
      </c>
      <c r="AL329" s="122">
        <f t="shared" si="142"/>
        <v>0.15470600000000001</v>
      </c>
      <c r="AM329" s="122">
        <f t="shared" si="142"/>
        <v>0.15470600000000001</v>
      </c>
      <c r="AN329" s="122">
        <f t="shared" si="142"/>
        <v>0.15470600000000001</v>
      </c>
      <c r="AO329" s="122">
        <f t="shared" si="142"/>
        <v>0.15470600000000001</v>
      </c>
      <c r="AP329" s="122">
        <f t="shared" si="142"/>
        <v>0.15470600000000001</v>
      </c>
      <c r="AQ329" s="122">
        <f t="shared" si="142"/>
        <v>0.15470600000000001</v>
      </c>
      <c r="AR329" s="122">
        <f t="shared" si="142"/>
        <v>0.15470600000000001</v>
      </c>
      <c r="AS329" s="122">
        <f t="shared" si="142"/>
        <v>0.15470600000000001</v>
      </c>
      <c r="AT329" s="4"/>
      <c r="AU329" s="4"/>
      <c r="AV329" s="4"/>
      <c r="AW329" s="4"/>
      <c r="AX329" s="4"/>
      <c r="AY329" s="4"/>
      <c r="AZ329" s="4"/>
      <c r="BA329" s="4"/>
      <c r="BB329" s="4"/>
      <c r="BC329" s="4"/>
      <c r="BD329" s="4"/>
      <c r="BE329" s="4"/>
      <c r="BF329" s="4"/>
      <c r="BG329" s="4"/>
      <c r="BH329" s="4"/>
      <c r="BI329" s="4"/>
      <c r="BJ329" s="4"/>
    </row>
    <row r="330" spans="1:72" x14ac:dyDescent="0.3">
      <c r="A330" s="4"/>
      <c r="B330" s="4"/>
      <c r="C330" s="118" t="str">
        <f>$C$290</f>
        <v>Building Electrification (Commercial Space Heating)</v>
      </c>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c r="BC330" s="4"/>
      <c r="BD330" s="4"/>
      <c r="BE330" s="4"/>
      <c r="BF330" s="4"/>
      <c r="BG330" s="4"/>
      <c r="BH330" s="4"/>
      <c r="BI330" s="4"/>
      <c r="BJ330" s="4"/>
    </row>
    <row r="331" spans="1:72" x14ac:dyDescent="0.3">
      <c r="A331" s="4"/>
      <c r="B331" s="4"/>
      <c r="C331" s="20" t="s">
        <v>132</v>
      </c>
      <c r="D331" s="4"/>
      <c r="E331" s="4"/>
      <c r="F331" s="4"/>
      <c r="G331" s="4"/>
      <c r="H331" s="4"/>
      <c r="I331" s="4"/>
      <c r="J331" s="4"/>
      <c r="K331" s="4"/>
      <c r="L331" s="4"/>
      <c r="M331" s="119">
        <v>0</v>
      </c>
      <c r="N331" s="121">
        <v>0</v>
      </c>
      <c r="O331" s="121">
        <v>0</v>
      </c>
      <c r="P331" s="121">
        <v>0</v>
      </c>
      <c r="Q331" s="121">
        <v>0</v>
      </c>
      <c r="R331" s="121">
        <v>0</v>
      </c>
      <c r="S331" s="121">
        <v>0</v>
      </c>
      <c r="T331" s="121">
        <v>0</v>
      </c>
      <c r="U331" s="121">
        <v>0</v>
      </c>
      <c r="V331" s="121">
        <v>0</v>
      </c>
      <c r="W331" s="121">
        <v>0</v>
      </c>
      <c r="X331" s="121">
        <v>0</v>
      </c>
      <c r="Y331" s="121">
        <v>0</v>
      </c>
      <c r="Z331" s="122">
        <f>Y331</f>
        <v>0</v>
      </c>
      <c r="AA331" s="122">
        <f t="shared" ref="AA331:AS331" si="143">Z331</f>
        <v>0</v>
      </c>
      <c r="AB331" s="122">
        <f t="shared" si="143"/>
        <v>0</v>
      </c>
      <c r="AC331" s="122">
        <f t="shared" si="143"/>
        <v>0</v>
      </c>
      <c r="AD331" s="122">
        <f t="shared" si="143"/>
        <v>0</v>
      </c>
      <c r="AE331" s="122">
        <f t="shared" si="143"/>
        <v>0</v>
      </c>
      <c r="AF331" s="122">
        <f t="shared" si="143"/>
        <v>0</v>
      </c>
      <c r="AG331" s="122">
        <f t="shared" si="143"/>
        <v>0</v>
      </c>
      <c r="AH331" s="122">
        <f t="shared" si="143"/>
        <v>0</v>
      </c>
      <c r="AI331" s="122">
        <f t="shared" si="143"/>
        <v>0</v>
      </c>
      <c r="AJ331" s="122">
        <f t="shared" si="143"/>
        <v>0</v>
      </c>
      <c r="AK331" s="122">
        <f t="shared" si="143"/>
        <v>0</v>
      </c>
      <c r="AL331" s="122">
        <f t="shared" si="143"/>
        <v>0</v>
      </c>
      <c r="AM331" s="122">
        <f t="shared" si="143"/>
        <v>0</v>
      </c>
      <c r="AN331" s="122">
        <f t="shared" si="143"/>
        <v>0</v>
      </c>
      <c r="AO331" s="122">
        <f t="shared" si="143"/>
        <v>0</v>
      </c>
      <c r="AP331" s="122">
        <f t="shared" si="143"/>
        <v>0</v>
      </c>
      <c r="AQ331" s="122">
        <f t="shared" si="143"/>
        <v>0</v>
      </c>
      <c r="AR331" s="122">
        <f t="shared" si="143"/>
        <v>0</v>
      </c>
      <c r="AS331" s="122">
        <f t="shared" si="143"/>
        <v>0</v>
      </c>
      <c r="AT331" s="4"/>
      <c r="AU331" s="4"/>
      <c r="AV331" s="4"/>
      <c r="AW331" s="4"/>
      <c r="AX331" s="4"/>
      <c r="AY331" s="4"/>
      <c r="AZ331" s="4"/>
      <c r="BA331" s="4"/>
      <c r="BB331" s="4"/>
      <c r="BC331" s="4"/>
      <c r="BD331" s="4"/>
      <c r="BE331" s="4"/>
      <c r="BF331" s="4"/>
      <c r="BG331" s="4"/>
      <c r="BH331" s="4"/>
      <c r="BI331" s="4"/>
      <c r="BJ331" s="4"/>
    </row>
    <row r="332" spans="1:72" x14ac:dyDescent="0.3">
      <c r="A332" s="4"/>
      <c r="B332" s="4"/>
      <c r="C332" s="118" t="str">
        <f>$C$295</f>
        <v>Building Electrification (Commercial Water Heating)</v>
      </c>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c r="BC332" s="4"/>
      <c r="BD332" s="4"/>
      <c r="BE332" s="4"/>
      <c r="BF332" s="4"/>
      <c r="BG332" s="4"/>
      <c r="BH332" s="4"/>
      <c r="BI332" s="4"/>
      <c r="BJ332" s="4"/>
    </row>
    <row r="333" spans="1:72" x14ac:dyDescent="0.3">
      <c r="A333" s="4"/>
      <c r="B333" s="4"/>
      <c r="C333" s="20" t="s">
        <v>132</v>
      </c>
      <c r="D333" s="4"/>
      <c r="E333" s="4"/>
      <c r="F333" s="4"/>
      <c r="G333" s="4"/>
      <c r="H333" s="4"/>
      <c r="I333" s="4"/>
      <c r="J333" s="4"/>
      <c r="K333" s="4"/>
      <c r="L333" s="4"/>
      <c r="M333" s="119">
        <v>0</v>
      </c>
      <c r="N333" s="121">
        <v>9.7163568618517909E-2</v>
      </c>
      <c r="O333" s="121">
        <v>9.7163568618517909E-2</v>
      </c>
      <c r="P333" s="121">
        <v>0.105318618700665</v>
      </c>
      <c r="Q333" s="121">
        <v>0.105318618700665</v>
      </c>
      <c r="R333" s="121">
        <v>0.105318618700665</v>
      </c>
      <c r="S333" s="121">
        <v>8.966629792121919E-2</v>
      </c>
      <c r="T333" s="121">
        <v>8.966629792121919E-2</v>
      </c>
      <c r="U333" s="121">
        <v>8.966629792121919E-2</v>
      </c>
      <c r="V333" s="121">
        <v>9.8427350061841806E-2</v>
      </c>
      <c r="W333" s="121">
        <v>9.8427350061841806E-2</v>
      </c>
      <c r="X333" s="121">
        <v>9.8427350061841806E-2</v>
      </c>
      <c r="Y333" s="121">
        <v>8.966629792121919E-2</v>
      </c>
      <c r="Z333" s="122">
        <f>Y333</f>
        <v>8.966629792121919E-2</v>
      </c>
      <c r="AA333" s="122">
        <f t="shared" ref="AA333:AS333" si="144">Z333</f>
        <v>8.966629792121919E-2</v>
      </c>
      <c r="AB333" s="122">
        <f t="shared" si="144"/>
        <v>8.966629792121919E-2</v>
      </c>
      <c r="AC333" s="122">
        <f t="shared" si="144"/>
        <v>8.966629792121919E-2</v>
      </c>
      <c r="AD333" s="122">
        <f t="shared" si="144"/>
        <v>8.966629792121919E-2</v>
      </c>
      <c r="AE333" s="122">
        <f t="shared" si="144"/>
        <v>8.966629792121919E-2</v>
      </c>
      <c r="AF333" s="122">
        <f t="shared" si="144"/>
        <v>8.966629792121919E-2</v>
      </c>
      <c r="AG333" s="122">
        <f t="shared" si="144"/>
        <v>8.966629792121919E-2</v>
      </c>
      <c r="AH333" s="122">
        <f t="shared" si="144"/>
        <v>8.966629792121919E-2</v>
      </c>
      <c r="AI333" s="122">
        <f t="shared" si="144"/>
        <v>8.966629792121919E-2</v>
      </c>
      <c r="AJ333" s="122">
        <f t="shared" si="144"/>
        <v>8.966629792121919E-2</v>
      </c>
      <c r="AK333" s="122">
        <f t="shared" si="144"/>
        <v>8.966629792121919E-2</v>
      </c>
      <c r="AL333" s="122">
        <f t="shared" si="144"/>
        <v>8.966629792121919E-2</v>
      </c>
      <c r="AM333" s="122">
        <f t="shared" si="144"/>
        <v>8.966629792121919E-2</v>
      </c>
      <c r="AN333" s="122">
        <f t="shared" si="144"/>
        <v>8.966629792121919E-2</v>
      </c>
      <c r="AO333" s="122">
        <f t="shared" si="144"/>
        <v>8.966629792121919E-2</v>
      </c>
      <c r="AP333" s="122">
        <f t="shared" si="144"/>
        <v>8.966629792121919E-2</v>
      </c>
      <c r="AQ333" s="122">
        <f t="shared" si="144"/>
        <v>8.966629792121919E-2</v>
      </c>
      <c r="AR333" s="122">
        <f t="shared" si="144"/>
        <v>8.966629792121919E-2</v>
      </c>
      <c r="AS333" s="122">
        <f t="shared" si="144"/>
        <v>8.966629792121919E-2</v>
      </c>
      <c r="AT333" s="4"/>
      <c r="AU333" s="4"/>
      <c r="AV333" s="4"/>
      <c r="AW333" s="4"/>
      <c r="AX333" s="4"/>
      <c r="AY333" s="4"/>
      <c r="AZ333" s="4"/>
      <c r="BA333" s="4"/>
      <c r="BB333" s="4"/>
      <c r="BC333" s="4"/>
      <c r="BD333" s="4"/>
      <c r="BE333" s="4"/>
      <c r="BF333" s="4"/>
      <c r="BG333" s="4"/>
      <c r="BH333" s="4"/>
      <c r="BI333" s="4"/>
      <c r="BJ333" s="4"/>
    </row>
    <row r="334" spans="1:72" x14ac:dyDescent="0.3">
      <c r="A334" s="4"/>
      <c r="B334" s="4"/>
      <c r="C334" s="118" t="str">
        <f>$C$300</f>
        <v>Building Electrification (Commercial Cooking)</v>
      </c>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c r="BC334" s="4"/>
      <c r="BD334" s="4"/>
      <c r="BE334" s="4"/>
      <c r="BF334" s="4"/>
      <c r="BG334" s="4"/>
      <c r="BH334" s="4"/>
      <c r="BI334" s="4"/>
      <c r="BJ334" s="4"/>
    </row>
    <row r="335" spans="1:72" x14ac:dyDescent="0.3">
      <c r="A335" s="4"/>
      <c r="B335" s="4"/>
      <c r="C335" s="20" t="s">
        <v>133</v>
      </c>
      <c r="D335" s="4"/>
      <c r="E335" s="4"/>
      <c r="F335" s="4"/>
      <c r="G335" s="4"/>
      <c r="H335" s="4"/>
      <c r="I335" s="4"/>
      <c r="J335" s="4"/>
      <c r="K335" s="4"/>
      <c r="L335" s="4"/>
      <c r="M335" s="119">
        <v>0</v>
      </c>
      <c r="N335" s="121">
        <v>0.16417299999999999</v>
      </c>
      <c r="O335" s="121">
        <v>0.17241000000000001</v>
      </c>
      <c r="P335" s="121">
        <v>0.160742</v>
      </c>
      <c r="Q335" s="121">
        <v>0.16041799999999901</v>
      </c>
      <c r="R335" s="121">
        <v>0.15847600000000001</v>
      </c>
      <c r="S335" s="121">
        <v>0.14117200000000002</v>
      </c>
      <c r="T335" s="121">
        <v>0.14771300000000001</v>
      </c>
      <c r="U335" s="121">
        <v>0.154391</v>
      </c>
      <c r="V335" s="121">
        <v>0.14960999999999999</v>
      </c>
      <c r="W335" s="121">
        <v>0.14583400000000002</v>
      </c>
      <c r="X335" s="121">
        <v>0.14632299999999998</v>
      </c>
      <c r="Y335" s="121">
        <v>0.14117200000000002</v>
      </c>
      <c r="Z335" s="122">
        <f>Y335</f>
        <v>0.14117200000000002</v>
      </c>
      <c r="AA335" s="122">
        <f t="shared" ref="AA335:AS335" si="145">Z335</f>
        <v>0.14117200000000002</v>
      </c>
      <c r="AB335" s="122">
        <f t="shared" si="145"/>
        <v>0.14117200000000002</v>
      </c>
      <c r="AC335" s="122">
        <f t="shared" si="145"/>
        <v>0.14117200000000002</v>
      </c>
      <c r="AD335" s="122">
        <f t="shared" si="145"/>
        <v>0.14117200000000002</v>
      </c>
      <c r="AE335" s="122">
        <f t="shared" si="145"/>
        <v>0.14117200000000002</v>
      </c>
      <c r="AF335" s="122">
        <f t="shared" si="145"/>
        <v>0.14117200000000002</v>
      </c>
      <c r="AG335" s="122">
        <f t="shared" si="145"/>
        <v>0.14117200000000002</v>
      </c>
      <c r="AH335" s="122">
        <f t="shared" si="145"/>
        <v>0.14117200000000002</v>
      </c>
      <c r="AI335" s="122">
        <f t="shared" si="145"/>
        <v>0.14117200000000002</v>
      </c>
      <c r="AJ335" s="122">
        <f t="shared" si="145"/>
        <v>0.14117200000000002</v>
      </c>
      <c r="AK335" s="122">
        <f t="shared" si="145"/>
        <v>0.14117200000000002</v>
      </c>
      <c r="AL335" s="122">
        <f t="shared" si="145"/>
        <v>0.14117200000000002</v>
      </c>
      <c r="AM335" s="122">
        <f t="shared" si="145"/>
        <v>0.14117200000000002</v>
      </c>
      <c r="AN335" s="122">
        <f t="shared" si="145"/>
        <v>0.14117200000000002</v>
      </c>
      <c r="AO335" s="122">
        <f t="shared" si="145"/>
        <v>0.14117200000000002</v>
      </c>
      <c r="AP335" s="122">
        <f t="shared" si="145"/>
        <v>0.14117200000000002</v>
      </c>
      <c r="AQ335" s="122">
        <f t="shared" si="145"/>
        <v>0.14117200000000002</v>
      </c>
      <c r="AR335" s="122">
        <f t="shared" si="145"/>
        <v>0.14117200000000002</v>
      </c>
      <c r="AS335" s="122">
        <f t="shared" si="145"/>
        <v>0.14117200000000002</v>
      </c>
      <c r="AT335" s="4"/>
      <c r="AU335" s="4"/>
      <c r="AV335" s="4"/>
      <c r="AW335" s="4"/>
      <c r="AX335" s="4"/>
      <c r="AY335" s="4"/>
      <c r="AZ335" s="4"/>
      <c r="BA335" s="4"/>
      <c r="BB335" s="4"/>
      <c r="BC335" s="4"/>
      <c r="BD335" s="4"/>
      <c r="BE335" s="4"/>
      <c r="BF335" s="4"/>
      <c r="BG335" s="4"/>
      <c r="BH335" s="4"/>
      <c r="BI335" s="4"/>
      <c r="BJ335" s="4"/>
    </row>
    <row r="336" spans="1:72" x14ac:dyDescent="0.3">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row>
    <row r="337" spans="1:62" x14ac:dyDescent="0.3">
      <c r="A337" s="4"/>
      <c r="B337" s="4"/>
      <c r="C337" s="16" t="s">
        <v>134</v>
      </c>
      <c r="D337" s="127"/>
      <c r="E337" s="127"/>
      <c r="F337" s="127"/>
      <c r="G337" s="127"/>
      <c r="H337" s="127"/>
      <c r="I337" s="127"/>
      <c r="J337" s="127"/>
      <c r="K337" s="127"/>
      <c r="L337" s="127"/>
      <c r="M337" s="17">
        <f>$M$9</f>
        <v>2018</v>
      </c>
      <c r="N337" s="128">
        <f t="shared" ref="N337:AS337" si="146">M337+1</f>
        <v>2019</v>
      </c>
      <c r="O337" s="128">
        <f t="shared" si="146"/>
        <v>2020</v>
      </c>
      <c r="P337" s="128">
        <f t="shared" si="146"/>
        <v>2021</v>
      </c>
      <c r="Q337" s="128">
        <f t="shared" si="146"/>
        <v>2022</v>
      </c>
      <c r="R337" s="128">
        <f t="shared" si="146"/>
        <v>2023</v>
      </c>
      <c r="S337" s="128">
        <f t="shared" si="146"/>
        <v>2024</v>
      </c>
      <c r="T337" s="128">
        <f t="shared" si="146"/>
        <v>2025</v>
      </c>
      <c r="U337" s="128">
        <f t="shared" si="146"/>
        <v>2026</v>
      </c>
      <c r="V337" s="128">
        <f t="shared" si="146"/>
        <v>2027</v>
      </c>
      <c r="W337" s="128">
        <f t="shared" si="146"/>
        <v>2028</v>
      </c>
      <c r="X337" s="128">
        <f t="shared" si="146"/>
        <v>2029</v>
      </c>
      <c r="Y337" s="128">
        <f t="shared" si="146"/>
        <v>2030</v>
      </c>
      <c r="Z337" s="128">
        <f t="shared" si="146"/>
        <v>2031</v>
      </c>
      <c r="AA337" s="128">
        <f t="shared" si="146"/>
        <v>2032</v>
      </c>
      <c r="AB337" s="128">
        <f t="shared" si="146"/>
        <v>2033</v>
      </c>
      <c r="AC337" s="128">
        <f t="shared" si="146"/>
        <v>2034</v>
      </c>
      <c r="AD337" s="128">
        <f t="shared" si="146"/>
        <v>2035</v>
      </c>
      <c r="AE337" s="128">
        <f t="shared" si="146"/>
        <v>2036</v>
      </c>
      <c r="AF337" s="128">
        <f t="shared" si="146"/>
        <v>2037</v>
      </c>
      <c r="AG337" s="128">
        <f t="shared" si="146"/>
        <v>2038</v>
      </c>
      <c r="AH337" s="128">
        <f t="shared" si="146"/>
        <v>2039</v>
      </c>
      <c r="AI337" s="128">
        <f t="shared" si="146"/>
        <v>2040</v>
      </c>
      <c r="AJ337" s="128">
        <f t="shared" si="146"/>
        <v>2041</v>
      </c>
      <c r="AK337" s="128">
        <f t="shared" si="146"/>
        <v>2042</v>
      </c>
      <c r="AL337" s="128">
        <f t="shared" si="146"/>
        <v>2043</v>
      </c>
      <c r="AM337" s="128">
        <f t="shared" si="146"/>
        <v>2044</v>
      </c>
      <c r="AN337" s="128">
        <f t="shared" si="146"/>
        <v>2045</v>
      </c>
      <c r="AO337" s="128">
        <f t="shared" si="146"/>
        <v>2046</v>
      </c>
      <c r="AP337" s="128">
        <f t="shared" si="146"/>
        <v>2047</v>
      </c>
      <c r="AQ337" s="128">
        <f t="shared" si="146"/>
        <v>2048</v>
      </c>
      <c r="AR337" s="128">
        <f t="shared" si="146"/>
        <v>2049</v>
      </c>
      <c r="AS337" s="128">
        <f t="shared" si="146"/>
        <v>2050</v>
      </c>
      <c r="AT337" s="4"/>
      <c r="AU337" s="4"/>
      <c r="AV337" s="4"/>
      <c r="AW337" s="4"/>
      <c r="AX337" s="4"/>
      <c r="AY337" s="4"/>
      <c r="AZ337" s="4"/>
      <c r="BA337" s="4"/>
      <c r="BB337" s="4"/>
      <c r="BC337" s="4"/>
      <c r="BD337" s="4"/>
      <c r="BE337" s="4"/>
      <c r="BF337" s="4"/>
      <c r="BG337" s="4"/>
      <c r="BH337" s="4"/>
      <c r="BI337" s="4"/>
      <c r="BJ337" s="4"/>
    </row>
    <row r="338" spans="1:62" x14ac:dyDescent="0.3">
      <c r="A338" s="4"/>
      <c r="B338" s="4"/>
      <c r="C338" s="45" t="s">
        <v>32</v>
      </c>
      <c r="D338" s="4"/>
      <c r="E338" s="4"/>
      <c r="F338" s="4"/>
      <c r="G338" s="4"/>
      <c r="H338" s="4"/>
      <c r="I338" s="4"/>
      <c r="J338" s="4"/>
      <c r="K338" s="4"/>
      <c r="L338" s="4"/>
      <c r="M338" s="129">
        <v>0</v>
      </c>
      <c r="N338" s="129">
        <v>0</v>
      </c>
      <c r="O338" s="129">
        <v>0</v>
      </c>
      <c r="P338" s="129">
        <v>0</v>
      </c>
      <c r="Q338" s="129">
        <v>0</v>
      </c>
      <c r="R338" s="129">
        <v>0</v>
      </c>
      <c r="S338" s="129">
        <v>0</v>
      </c>
      <c r="T338" s="129">
        <v>0</v>
      </c>
      <c r="U338" s="129">
        <v>0</v>
      </c>
      <c r="V338" s="129">
        <v>0</v>
      </c>
      <c r="W338" s="129">
        <v>0</v>
      </c>
      <c r="X338" s="129">
        <v>0</v>
      </c>
      <c r="Y338" s="129">
        <v>0</v>
      </c>
      <c r="Z338" s="129">
        <v>0</v>
      </c>
      <c r="AA338" s="129">
        <v>0</v>
      </c>
      <c r="AB338" s="129">
        <v>0</v>
      </c>
      <c r="AC338" s="129">
        <v>0</v>
      </c>
      <c r="AD338" s="129">
        <v>0</v>
      </c>
      <c r="AE338" s="129">
        <v>0</v>
      </c>
      <c r="AF338" s="129">
        <v>0</v>
      </c>
      <c r="AG338" s="129">
        <v>0</v>
      </c>
      <c r="AH338" s="129">
        <v>0</v>
      </c>
      <c r="AI338" s="129">
        <v>0</v>
      </c>
      <c r="AJ338" s="129">
        <v>0</v>
      </c>
      <c r="AK338" s="129">
        <v>0</v>
      </c>
      <c r="AL338" s="129">
        <v>0</v>
      </c>
      <c r="AM338" s="129">
        <v>0</v>
      </c>
      <c r="AN338" s="129">
        <v>0</v>
      </c>
      <c r="AO338" s="129">
        <v>0</v>
      </c>
      <c r="AP338" s="129">
        <v>0</v>
      </c>
      <c r="AQ338" s="129">
        <v>0</v>
      </c>
      <c r="AR338" s="129">
        <v>0</v>
      </c>
      <c r="AS338" s="129">
        <v>0</v>
      </c>
      <c r="AT338"/>
      <c r="AU338" s="4"/>
      <c r="AV338" s="4"/>
      <c r="AW338" s="4"/>
      <c r="AX338" s="4"/>
      <c r="AY338" s="4"/>
      <c r="AZ338" s="4"/>
      <c r="BA338" s="4"/>
      <c r="BB338" s="4"/>
      <c r="BC338" s="4"/>
      <c r="BD338" s="4"/>
      <c r="BE338" s="4"/>
      <c r="BF338" s="4"/>
      <c r="BG338" s="4"/>
      <c r="BH338" s="4"/>
      <c r="BI338" s="4"/>
      <c r="BJ338" s="4"/>
    </row>
    <row r="339" spans="1:62" x14ac:dyDescent="0.3">
      <c r="A339" s="4"/>
      <c r="B339" s="4"/>
      <c r="C339" s="45" t="s">
        <v>22</v>
      </c>
      <c r="D339" s="4"/>
      <c r="E339" s="4"/>
      <c r="F339" s="4"/>
      <c r="G339" s="4"/>
      <c r="H339" s="4"/>
      <c r="I339" s="4"/>
      <c r="J339" s="4"/>
      <c r="K339" s="4"/>
      <c r="L339" s="4"/>
      <c r="M339" s="129">
        <v>0</v>
      </c>
      <c r="N339" s="129">
        <v>0</v>
      </c>
      <c r="O339" s="129">
        <v>0</v>
      </c>
      <c r="P339" s="129">
        <v>0</v>
      </c>
      <c r="Q339" s="129">
        <v>0</v>
      </c>
      <c r="R339" s="129">
        <v>0</v>
      </c>
      <c r="S339" s="129">
        <v>0</v>
      </c>
      <c r="T339" s="129">
        <v>0</v>
      </c>
      <c r="U339" s="129">
        <v>0</v>
      </c>
      <c r="V339" s="129">
        <v>0</v>
      </c>
      <c r="W339" s="129">
        <v>0</v>
      </c>
      <c r="X339" s="129">
        <v>0</v>
      </c>
      <c r="Y339" s="129">
        <v>0</v>
      </c>
      <c r="Z339" s="129">
        <v>0</v>
      </c>
      <c r="AA339" s="129">
        <v>0</v>
      </c>
      <c r="AB339" s="129">
        <v>0</v>
      </c>
      <c r="AC339" s="129">
        <v>0</v>
      </c>
      <c r="AD339" s="129">
        <v>0</v>
      </c>
      <c r="AE339" s="129">
        <v>0</v>
      </c>
      <c r="AF339" s="129">
        <v>0</v>
      </c>
      <c r="AG339" s="129">
        <v>0</v>
      </c>
      <c r="AH339" s="129">
        <v>0</v>
      </c>
      <c r="AI339" s="129">
        <v>0</v>
      </c>
      <c r="AJ339" s="129">
        <v>0</v>
      </c>
      <c r="AK339" s="129">
        <v>0</v>
      </c>
      <c r="AL339" s="129">
        <v>0</v>
      </c>
      <c r="AM339" s="129">
        <v>0</v>
      </c>
      <c r="AN339" s="129">
        <v>0</v>
      </c>
      <c r="AO339" s="129">
        <v>0</v>
      </c>
      <c r="AP339" s="129">
        <v>0</v>
      </c>
      <c r="AQ339" s="129">
        <v>0</v>
      </c>
      <c r="AR339" s="129">
        <v>0</v>
      </c>
      <c r="AS339" s="129">
        <v>0</v>
      </c>
      <c r="AT339"/>
      <c r="AU339" s="4"/>
      <c r="AV339" s="4"/>
      <c r="AW339" s="4"/>
      <c r="AX339" s="4"/>
      <c r="AY339" s="4"/>
      <c r="AZ339" s="4"/>
      <c r="BA339" s="4"/>
      <c r="BB339" s="4"/>
      <c r="BC339" s="4"/>
      <c r="BD339" s="4"/>
      <c r="BE339" s="4"/>
      <c r="BF339" s="4"/>
      <c r="BG339" s="4"/>
      <c r="BH339" s="4"/>
      <c r="BI339" s="4"/>
      <c r="BJ339" s="4"/>
    </row>
    <row r="340" spans="1:62" x14ac:dyDescent="0.3">
      <c r="A340" s="4"/>
      <c r="B340" s="4"/>
      <c r="C340" s="45" t="s">
        <v>15</v>
      </c>
      <c r="D340" s="4"/>
      <c r="E340" s="4"/>
      <c r="F340" s="4"/>
      <c r="G340" s="4"/>
      <c r="H340" s="4"/>
      <c r="I340" s="4"/>
      <c r="J340" s="4"/>
      <c r="K340" s="4"/>
      <c r="L340" s="4"/>
      <c r="M340" s="130">
        <v>0</v>
      </c>
      <c r="N340" s="130">
        <v>0</v>
      </c>
      <c r="O340" s="130">
        <v>0</v>
      </c>
      <c r="P340" s="130">
        <v>0</v>
      </c>
      <c r="Q340" s="130">
        <v>0</v>
      </c>
      <c r="R340" s="130">
        <v>0</v>
      </c>
      <c r="S340" s="130">
        <v>0</v>
      </c>
      <c r="T340" s="130">
        <v>0</v>
      </c>
      <c r="U340" s="130">
        <v>0</v>
      </c>
      <c r="V340" s="130">
        <v>0</v>
      </c>
      <c r="W340" s="130">
        <v>0</v>
      </c>
      <c r="X340" s="130">
        <v>0</v>
      </c>
      <c r="Y340" s="130">
        <v>0</v>
      </c>
      <c r="Z340" s="130">
        <v>0</v>
      </c>
      <c r="AA340" s="130">
        <v>0</v>
      </c>
      <c r="AB340" s="130">
        <v>0</v>
      </c>
      <c r="AC340" s="130">
        <v>0</v>
      </c>
      <c r="AD340" s="130">
        <v>0</v>
      </c>
      <c r="AE340" s="130">
        <v>0</v>
      </c>
      <c r="AF340" s="130">
        <v>0</v>
      </c>
      <c r="AG340" s="130">
        <v>0</v>
      </c>
      <c r="AH340" s="130">
        <v>0</v>
      </c>
      <c r="AI340" s="130">
        <v>0</v>
      </c>
      <c r="AJ340" s="130">
        <v>0</v>
      </c>
      <c r="AK340" s="130">
        <v>0</v>
      </c>
      <c r="AL340" s="130">
        <v>0</v>
      </c>
      <c r="AM340" s="130">
        <v>0</v>
      </c>
      <c r="AN340" s="130">
        <v>0</v>
      </c>
      <c r="AO340" s="130">
        <v>0</v>
      </c>
      <c r="AP340" s="130">
        <v>0</v>
      </c>
      <c r="AQ340" s="130">
        <v>0</v>
      </c>
      <c r="AR340" s="130">
        <v>0</v>
      </c>
      <c r="AS340" s="130">
        <v>0</v>
      </c>
      <c r="AT340"/>
      <c r="AU340" s="4"/>
      <c r="AV340" s="4"/>
      <c r="AW340" s="4"/>
      <c r="AX340" s="4"/>
      <c r="AY340" s="4"/>
      <c r="AZ340" s="4"/>
      <c r="BA340" s="4"/>
      <c r="BB340" s="4"/>
      <c r="BC340" s="4"/>
      <c r="BD340" s="4"/>
      <c r="BE340" s="4"/>
      <c r="BF340" s="4"/>
      <c r="BG340" s="4"/>
      <c r="BH340" s="4"/>
      <c r="BI340" s="4"/>
      <c r="BJ340" s="4"/>
    </row>
    <row r="341" spans="1:62" x14ac:dyDescent="0.3">
      <c r="A341" s="4"/>
      <c r="B341" s="4"/>
      <c r="C341" s="45" t="s">
        <v>33</v>
      </c>
      <c r="D341" s="4"/>
      <c r="E341" s="4"/>
      <c r="F341" s="4"/>
      <c r="G341" s="4"/>
      <c r="H341" s="4"/>
      <c r="I341" s="4"/>
      <c r="J341" s="4"/>
      <c r="K341" s="4"/>
      <c r="L341" s="4"/>
      <c r="M341" s="130">
        <v>0</v>
      </c>
      <c r="N341" s="130">
        <v>0</v>
      </c>
      <c r="O341" s="130">
        <v>0</v>
      </c>
      <c r="P341" s="130">
        <v>0</v>
      </c>
      <c r="Q341" s="130">
        <v>0</v>
      </c>
      <c r="R341" s="130">
        <v>0</v>
      </c>
      <c r="S341" s="130">
        <v>0</v>
      </c>
      <c r="T341" s="130">
        <v>0</v>
      </c>
      <c r="U341" s="130">
        <v>0</v>
      </c>
      <c r="V341" s="130">
        <v>0</v>
      </c>
      <c r="W341" s="130">
        <v>0</v>
      </c>
      <c r="X341" s="130">
        <v>0</v>
      </c>
      <c r="Y341" s="130">
        <v>0</v>
      </c>
      <c r="Z341" s="130">
        <v>0</v>
      </c>
      <c r="AA341" s="130">
        <v>0</v>
      </c>
      <c r="AB341" s="130">
        <v>0</v>
      </c>
      <c r="AC341" s="130">
        <v>0</v>
      </c>
      <c r="AD341" s="130">
        <v>0</v>
      </c>
      <c r="AE341" s="130">
        <v>0</v>
      </c>
      <c r="AF341" s="130">
        <v>0</v>
      </c>
      <c r="AG341" s="130">
        <v>0</v>
      </c>
      <c r="AH341" s="130">
        <v>0</v>
      </c>
      <c r="AI341" s="130">
        <v>0</v>
      </c>
      <c r="AJ341" s="130">
        <v>0</v>
      </c>
      <c r="AK341" s="130">
        <v>0</v>
      </c>
      <c r="AL341" s="130">
        <v>0</v>
      </c>
      <c r="AM341" s="130">
        <v>0</v>
      </c>
      <c r="AN341" s="130">
        <v>0</v>
      </c>
      <c r="AO341" s="130">
        <v>0</v>
      </c>
      <c r="AP341" s="130">
        <v>0</v>
      </c>
      <c r="AQ341" s="130">
        <v>0</v>
      </c>
      <c r="AR341" s="130">
        <v>0</v>
      </c>
      <c r="AS341" s="130">
        <v>0</v>
      </c>
      <c r="AT341"/>
      <c r="AU341" s="4"/>
      <c r="AV341" s="4"/>
      <c r="AW341" s="4"/>
      <c r="AX341" s="4"/>
      <c r="AY341" s="4"/>
      <c r="AZ341" s="4"/>
      <c r="BA341" s="4"/>
      <c r="BB341" s="4"/>
      <c r="BC341" s="4"/>
      <c r="BD341" s="4"/>
      <c r="BE341" s="4"/>
      <c r="BF341" s="4"/>
      <c r="BG341" s="4"/>
      <c r="BH341" s="4"/>
      <c r="BI341" s="4"/>
      <c r="BJ341" s="4"/>
    </row>
    <row r="342" spans="1:62" x14ac:dyDescent="0.3">
      <c r="A342" s="4"/>
      <c r="B342" s="4"/>
      <c r="C342" s="45" t="s">
        <v>34</v>
      </c>
      <c r="D342" s="4"/>
      <c r="E342" s="4"/>
      <c r="F342" s="4"/>
      <c r="G342" s="4"/>
      <c r="H342" s="4"/>
      <c r="I342" s="4"/>
      <c r="J342" s="4"/>
      <c r="K342" s="4"/>
      <c r="L342" s="4"/>
      <c r="M342" s="130">
        <v>0</v>
      </c>
      <c r="N342" s="130">
        <v>0</v>
      </c>
      <c r="O342" s="130">
        <v>0</v>
      </c>
      <c r="P342" s="130">
        <v>0</v>
      </c>
      <c r="Q342" s="130">
        <v>0</v>
      </c>
      <c r="R342" s="130">
        <v>0</v>
      </c>
      <c r="S342" s="130">
        <v>0</v>
      </c>
      <c r="T342" s="130">
        <v>0</v>
      </c>
      <c r="U342" s="130">
        <v>0</v>
      </c>
      <c r="V342" s="130">
        <v>0</v>
      </c>
      <c r="W342" s="130">
        <v>0</v>
      </c>
      <c r="X342" s="130">
        <v>0</v>
      </c>
      <c r="Y342" s="130">
        <v>0</v>
      </c>
      <c r="Z342" s="130">
        <v>0</v>
      </c>
      <c r="AA342" s="130">
        <v>0</v>
      </c>
      <c r="AB342" s="130">
        <v>0</v>
      </c>
      <c r="AC342" s="130">
        <v>0</v>
      </c>
      <c r="AD342" s="130">
        <v>0</v>
      </c>
      <c r="AE342" s="130">
        <v>0</v>
      </c>
      <c r="AF342" s="130">
        <v>0</v>
      </c>
      <c r="AG342" s="130">
        <v>0</v>
      </c>
      <c r="AH342" s="130">
        <v>0</v>
      </c>
      <c r="AI342" s="130">
        <v>0</v>
      </c>
      <c r="AJ342" s="130">
        <v>0</v>
      </c>
      <c r="AK342" s="130">
        <v>0</v>
      </c>
      <c r="AL342" s="130">
        <v>0</v>
      </c>
      <c r="AM342" s="130">
        <v>0</v>
      </c>
      <c r="AN342" s="130">
        <v>0</v>
      </c>
      <c r="AO342" s="130">
        <v>0</v>
      </c>
      <c r="AP342" s="130">
        <v>0</v>
      </c>
      <c r="AQ342" s="130">
        <v>0</v>
      </c>
      <c r="AR342" s="130">
        <v>0</v>
      </c>
      <c r="AS342" s="130">
        <v>0</v>
      </c>
      <c r="AT342"/>
      <c r="AU342" s="4"/>
      <c r="AV342" s="4"/>
      <c r="AW342" s="4"/>
      <c r="AX342" s="4"/>
      <c r="AY342" s="4"/>
      <c r="AZ342" s="4"/>
      <c r="BA342" s="4"/>
      <c r="BB342" s="4"/>
      <c r="BC342" s="4"/>
      <c r="BD342" s="4"/>
      <c r="BE342" s="4"/>
      <c r="BF342" s="4"/>
      <c r="BG342" s="4"/>
      <c r="BH342" s="4"/>
      <c r="BI342" s="4"/>
      <c r="BJ342" s="4"/>
    </row>
    <row r="343" spans="1:62" x14ac:dyDescent="0.3">
      <c r="A343" s="4"/>
      <c r="B343" s="4"/>
      <c r="C343" s="3" t="s">
        <v>35</v>
      </c>
      <c r="D343" s="4"/>
      <c r="E343" s="4"/>
      <c r="F343" s="4"/>
      <c r="G343" s="4"/>
      <c r="H343" s="4"/>
      <c r="I343" s="4"/>
      <c r="J343" s="4"/>
      <c r="K343" s="4"/>
      <c r="L343" s="4"/>
      <c r="M343" s="106">
        <v>0</v>
      </c>
      <c r="N343" s="106">
        <v>0</v>
      </c>
      <c r="O343" s="106">
        <v>0</v>
      </c>
      <c r="P343" s="106">
        <v>0</v>
      </c>
      <c r="Q343" s="106">
        <v>0</v>
      </c>
      <c r="R343" s="106">
        <v>0</v>
      </c>
      <c r="S343" s="106">
        <v>0</v>
      </c>
      <c r="T343" s="106">
        <v>0</v>
      </c>
      <c r="U343" s="106">
        <v>0</v>
      </c>
      <c r="V343" s="106">
        <v>0</v>
      </c>
      <c r="W343" s="106">
        <v>0</v>
      </c>
      <c r="X343" s="106">
        <v>0</v>
      </c>
      <c r="Y343" s="106">
        <v>0</v>
      </c>
      <c r="Z343" s="106">
        <v>0</v>
      </c>
      <c r="AA343" s="106">
        <v>0</v>
      </c>
      <c r="AB343" s="106">
        <v>0</v>
      </c>
      <c r="AC343" s="106">
        <v>0</v>
      </c>
      <c r="AD343" s="106">
        <v>0</v>
      </c>
      <c r="AE343" s="106">
        <v>0</v>
      </c>
      <c r="AF343" s="106">
        <v>0</v>
      </c>
      <c r="AG343" s="106">
        <v>0</v>
      </c>
      <c r="AH343" s="106">
        <v>0</v>
      </c>
      <c r="AI343" s="106">
        <v>0</v>
      </c>
      <c r="AJ343" s="106">
        <v>0</v>
      </c>
      <c r="AK343" s="106">
        <v>0</v>
      </c>
      <c r="AL343" s="106">
        <v>0</v>
      </c>
      <c r="AM343" s="106">
        <v>0</v>
      </c>
      <c r="AN343" s="106">
        <v>0</v>
      </c>
      <c r="AO343" s="106">
        <v>0</v>
      </c>
      <c r="AP343" s="106">
        <v>0</v>
      </c>
      <c r="AQ343" s="106">
        <v>0</v>
      </c>
      <c r="AR343" s="106">
        <v>0</v>
      </c>
      <c r="AS343" s="106">
        <v>0</v>
      </c>
      <c r="AT343" s="4"/>
      <c r="AU343" s="4"/>
      <c r="AV343" s="4"/>
      <c r="AW343" s="4"/>
      <c r="AX343" s="4"/>
      <c r="AY343" s="4"/>
      <c r="AZ343" s="4"/>
      <c r="BA343" s="4"/>
      <c r="BB343" s="4"/>
      <c r="BC343" s="4"/>
      <c r="BD343" s="4"/>
      <c r="BE343" s="4"/>
      <c r="BF343" s="4"/>
      <c r="BG343" s="4"/>
      <c r="BH343" s="4"/>
      <c r="BI343" s="4"/>
      <c r="BJ343" s="4"/>
    </row>
    <row r="344" spans="1:62" x14ac:dyDescent="0.3">
      <c r="A344" s="4"/>
      <c r="B344" s="4"/>
      <c r="C344" s="45"/>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row>
    <row r="345" spans="1:62" x14ac:dyDescent="0.3">
      <c r="A345" s="4"/>
      <c r="B345" s="4"/>
      <c r="C345" s="16" t="s">
        <v>135</v>
      </c>
      <c r="D345" s="17"/>
      <c r="E345" s="17"/>
      <c r="F345" s="17"/>
      <c r="G345" s="17"/>
      <c r="H345" s="17"/>
      <c r="I345" s="18"/>
      <c r="J345" s="18"/>
      <c r="K345" s="18"/>
      <c r="L345" s="18"/>
      <c r="M345" s="17">
        <f>$M$9</f>
        <v>2018</v>
      </c>
      <c r="N345" s="17">
        <f t="shared" ref="N345:AS345" si="147">M345+1</f>
        <v>2019</v>
      </c>
      <c r="O345" s="17">
        <f t="shared" si="147"/>
        <v>2020</v>
      </c>
      <c r="P345" s="17">
        <f t="shared" si="147"/>
        <v>2021</v>
      </c>
      <c r="Q345" s="17">
        <f t="shared" si="147"/>
        <v>2022</v>
      </c>
      <c r="R345" s="17">
        <f t="shared" si="147"/>
        <v>2023</v>
      </c>
      <c r="S345" s="17">
        <f t="shared" si="147"/>
        <v>2024</v>
      </c>
      <c r="T345" s="17">
        <f t="shared" si="147"/>
        <v>2025</v>
      </c>
      <c r="U345" s="17">
        <f t="shared" si="147"/>
        <v>2026</v>
      </c>
      <c r="V345" s="17">
        <f t="shared" si="147"/>
        <v>2027</v>
      </c>
      <c r="W345" s="17">
        <f t="shared" si="147"/>
        <v>2028</v>
      </c>
      <c r="X345" s="17">
        <f t="shared" si="147"/>
        <v>2029</v>
      </c>
      <c r="Y345" s="17">
        <f t="shared" si="147"/>
        <v>2030</v>
      </c>
      <c r="Z345" s="17">
        <f t="shared" si="147"/>
        <v>2031</v>
      </c>
      <c r="AA345" s="17">
        <f t="shared" si="147"/>
        <v>2032</v>
      </c>
      <c r="AB345" s="17">
        <f t="shared" si="147"/>
        <v>2033</v>
      </c>
      <c r="AC345" s="17">
        <f t="shared" si="147"/>
        <v>2034</v>
      </c>
      <c r="AD345" s="17">
        <f t="shared" si="147"/>
        <v>2035</v>
      </c>
      <c r="AE345" s="17">
        <f t="shared" si="147"/>
        <v>2036</v>
      </c>
      <c r="AF345" s="17">
        <f t="shared" si="147"/>
        <v>2037</v>
      </c>
      <c r="AG345" s="17">
        <f t="shared" si="147"/>
        <v>2038</v>
      </c>
      <c r="AH345" s="17">
        <f t="shared" si="147"/>
        <v>2039</v>
      </c>
      <c r="AI345" s="17">
        <f t="shared" si="147"/>
        <v>2040</v>
      </c>
      <c r="AJ345" s="17">
        <f t="shared" si="147"/>
        <v>2041</v>
      </c>
      <c r="AK345" s="17">
        <f t="shared" si="147"/>
        <v>2042</v>
      </c>
      <c r="AL345" s="17">
        <f t="shared" si="147"/>
        <v>2043</v>
      </c>
      <c r="AM345" s="17">
        <f t="shared" si="147"/>
        <v>2044</v>
      </c>
      <c r="AN345" s="17">
        <f t="shared" si="147"/>
        <v>2045</v>
      </c>
      <c r="AO345" s="17">
        <f t="shared" si="147"/>
        <v>2046</v>
      </c>
      <c r="AP345" s="17">
        <f t="shared" si="147"/>
        <v>2047</v>
      </c>
      <c r="AQ345" s="17">
        <f t="shared" si="147"/>
        <v>2048</v>
      </c>
      <c r="AR345" s="17">
        <f t="shared" si="147"/>
        <v>2049</v>
      </c>
      <c r="AS345" s="17">
        <f t="shared" si="147"/>
        <v>2050</v>
      </c>
      <c r="AT345" s="4"/>
      <c r="AU345" s="4"/>
      <c r="AV345" s="4"/>
      <c r="AW345" s="4"/>
      <c r="AX345" s="4"/>
      <c r="AY345" s="4"/>
      <c r="AZ345" s="4"/>
      <c r="BA345" s="4"/>
      <c r="BB345" s="4"/>
      <c r="BC345" s="4"/>
      <c r="BD345" s="4"/>
      <c r="BE345" s="4"/>
      <c r="BF345" s="4"/>
      <c r="BG345" s="4"/>
      <c r="BH345" s="4"/>
      <c r="BI345" s="4"/>
      <c r="BJ345" s="4"/>
    </row>
    <row r="346" spans="1:62" x14ac:dyDescent="0.3">
      <c r="A346" s="4"/>
      <c r="B346" s="4"/>
      <c r="C346" s="80" t="str">
        <f>C226</f>
        <v>CAISO Managed Net Mid Peak, all years (MW)</v>
      </c>
      <c r="D346" s="4"/>
      <c r="E346" s="4"/>
      <c r="F346" s="89"/>
      <c r="G346" s="89"/>
      <c r="H346" s="89"/>
      <c r="I346" s="4"/>
      <c r="J346" s="4"/>
      <c r="K346" s="5"/>
      <c r="L346" s="4"/>
      <c r="M346" s="81">
        <f t="shared" ref="M346:AS346" si="148">M226</f>
        <v>0</v>
      </c>
      <c r="N346" s="81">
        <f t="shared" si="148"/>
        <v>46227.898999999998</v>
      </c>
      <c r="O346" s="81">
        <f t="shared" si="148"/>
        <v>45766.493000000002</v>
      </c>
      <c r="P346" s="81">
        <f t="shared" si="148"/>
        <v>45305.911</v>
      </c>
      <c r="Q346" s="81">
        <f t="shared" si="148"/>
        <v>45404.199000000001</v>
      </c>
      <c r="R346" s="81">
        <f t="shared" si="148"/>
        <v>45573.007999999994</v>
      </c>
      <c r="S346" s="81">
        <f t="shared" si="148"/>
        <v>45732.199000000001</v>
      </c>
      <c r="T346" s="81">
        <f t="shared" si="148"/>
        <v>45950.681999999993</v>
      </c>
      <c r="U346" s="81">
        <f t="shared" si="148"/>
        <v>46136.644</v>
      </c>
      <c r="V346" s="81">
        <f t="shared" si="148"/>
        <v>46354.531999999999</v>
      </c>
      <c r="W346" s="81">
        <f t="shared" si="148"/>
        <v>46621.478999999999</v>
      </c>
      <c r="X346" s="81">
        <f t="shared" si="148"/>
        <v>46833.063000000002</v>
      </c>
      <c r="Y346" s="81">
        <f t="shared" si="148"/>
        <v>47148.488000000005</v>
      </c>
      <c r="Z346" s="81">
        <f t="shared" si="148"/>
        <v>47232.448225413857</v>
      </c>
      <c r="AA346" s="81">
        <f t="shared" si="148"/>
        <v>47316.408450827708</v>
      </c>
      <c r="AB346" s="81">
        <f t="shared" si="148"/>
        <v>47400.36867624156</v>
      </c>
      <c r="AC346" s="81">
        <f t="shared" si="148"/>
        <v>47484.328901655412</v>
      </c>
      <c r="AD346" s="81">
        <f t="shared" si="148"/>
        <v>47568.289127069263</v>
      </c>
      <c r="AE346" s="81">
        <f t="shared" si="148"/>
        <v>47652.249352483115</v>
      </c>
      <c r="AF346" s="81">
        <f t="shared" si="148"/>
        <v>47736.20957789696</v>
      </c>
      <c r="AG346" s="81">
        <f t="shared" si="148"/>
        <v>47820.169803310811</v>
      </c>
      <c r="AH346" s="81">
        <f t="shared" si="148"/>
        <v>47904.130028724656</v>
      </c>
      <c r="AI346" s="81">
        <f t="shared" si="148"/>
        <v>47988.0902541385</v>
      </c>
      <c r="AJ346" s="81">
        <f t="shared" si="148"/>
        <v>48072.050479552352</v>
      </c>
      <c r="AK346" s="81">
        <f t="shared" si="148"/>
        <v>48156.010704966196</v>
      </c>
      <c r="AL346" s="81">
        <f t="shared" si="148"/>
        <v>48239.970930380041</v>
      </c>
      <c r="AM346" s="81">
        <f t="shared" si="148"/>
        <v>48323.931155793893</v>
      </c>
      <c r="AN346" s="81">
        <f t="shared" si="148"/>
        <v>48407.891381207766</v>
      </c>
      <c r="AO346" s="81">
        <f t="shared" si="148"/>
        <v>48482.438148988906</v>
      </c>
      <c r="AP346" s="81">
        <f t="shared" si="148"/>
        <v>48556.396960817568</v>
      </c>
      <c r="AQ346" s="81">
        <f t="shared" si="148"/>
        <v>48629.782738069567</v>
      </c>
      <c r="AR346" s="81">
        <f t="shared" si="148"/>
        <v>48701.954617313619</v>
      </c>
      <c r="AS346" s="81">
        <f t="shared" si="148"/>
        <v>48771.745265624821</v>
      </c>
      <c r="AT346" s="4"/>
      <c r="AU346" s="4"/>
      <c r="AV346" s="4"/>
      <c r="AW346" s="4"/>
      <c r="AX346" s="4"/>
      <c r="AY346" s="4"/>
      <c r="AZ346" s="4"/>
      <c r="BA346" s="4"/>
      <c r="BB346" s="4"/>
      <c r="BC346" s="4"/>
      <c r="BD346" s="4"/>
      <c r="BE346" s="4"/>
      <c r="BF346" s="4"/>
      <c r="BG346" s="4"/>
      <c r="BH346" s="4"/>
      <c r="BI346" s="4"/>
      <c r="BJ346" s="4"/>
    </row>
    <row r="347" spans="1:62" x14ac:dyDescent="0.3">
      <c r="A347" s="4"/>
      <c r="B347" s="4"/>
      <c r="C347" s="45" t="str">
        <f>C229&amp;": Difference from Mid"</f>
        <v>Baseline Consumption: Difference from Mid</v>
      </c>
      <c r="D347" s="4"/>
      <c r="E347" s="4"/>
      <c r="F347" s="89"/>
      <c r="G347" s="89"/>
      <c r="H347" s="89"/>
      <c r="I347" s="89"/>
      <c r="J347" s="4"/>
      <c r="K347" s="4"/>
      <c r="L347" s="4"/>
      <c r="M347" s="81">
        <f t="shared" ref="M347:AS347" si="149">M232</f>
        <v>0</v>
      </c>
      <c r="N347" s="81">
        <f t="shared" si="149"/>
        <v>0</v>
      </c>
      <c r="O347" s="81">
        <f t="shared" si="149"/>
        <v>0</v>
      </c>
      <c r="P347" s="81">
        <f t="shared" si="149"/>
        <v>0</v>
      </c>
      <c r="Q347" s="81">
        <f t="shared" si="149"/>
        <v>0</v>
      </c>
      <c r="R347" s="81">
        <f t="shared" si="149"/>
        <v>0</v>
      </c>
      <c r="S347" s="81">
        <f t="shared" si="149"/>
        <v>0</v>
      </c>
      <c r="T347" s="81">
        <f t="shared" si="149"/>
        <v>0</v>
      </c>
      <c r="U347" s="81">
        <f t="shared" si="149"/>
        <v>0</v>
      </c>
      <c r="V347" s="81">
        <f t="shared" si="149"/>
        <v>0</v>
      </c>
      <c r="W347" s="81">
        <f t="shared" si="149"/>
        <v>0</v>
      </c>
      <c r="X347" s="81">
        <f t="shared" si="149"/>
        <v>0</v>
      </c>
      <c r="Y347" s="81">
        <f t="shared" si="149"/>
        <v>0</v>
      </c>
      <c r="Z347" s="81">
        <f t="shared" si="149"/>
        <v>0</v>
      </c>
      <c r="AA347" s="81">
        <f t="shared" si="149"/>
        <v>0</v>
      </c>
      <c r="AB347" s="81">
        <f t="shared" si="149"/>
        <v>0</v>
      </c>
      <c r="AC347" s="81">
        <f t="shared" si="149"/>
        <v>0</v>
      </c>
      <c r="AD347" s="81">
        <f t="shared" si="149"/>
        <v>0</v>
      </c>
      <c r="AE347" s="81">
        <f t="shared" si="149"/>
        <v>0</v>
      </c>
      <c r="AF347" s="81">
        <f t="shared" si="149"/>
        <v>0</v>
      </c>
      <c r="AG347" s="81">
        <f t="shared" si="149"/>
        <v>0</v>
      </c>
      <c r="AH347" s="81">
        <f t="shared" si="149"/>
        <v>0</v>
      </c>
      <c r="AI347" s="81">
        <f t="shared" si="149"/>
        <v>0</v>
      </c>
      <c r="AJ347" s="81">
        <f t="shared" si="149"/>
        <v>0</v>
      </c>
      <c r="AK347" s="81">
        <f t="shared" si="149"/>
        <v>0</v>
      </c>
      <c r="AL347" s="81">
        <f t="shared" si="149"/>
        <v>0</v>
      </c>
      <c r="AM347" s="81">
        <f t="shared" si="149"/>
        <v>0</v>
      </c>
      <c r="AN347" s="81">
        <f t="shared" si="149"/>
        <v>0</v>
      </c>
      <c r="AO347" s="81">
        <f t="shared" si="149"/>
        <v>0</v>
      </c>
      <c r="AP347" s="81">
        <f t="shared" si="149"/>
        <v>0</v>
      </c>
      <c r="AQ347" s="81">
        <f t="shared" si="149"/>
        <v>0</v>
      </c>
      <c r="AR347" s="81">
        <f t="shared" si="149"/>
        <v>0</v>
      </c>
      <c r="AS347" s="81">
        <f t="shared" si="149"/>
        <v>0</v>
      </c>
      <c r="AT347" s="4"/>
      <c r="AU347" s="4"/>
      <c r="AV347" s="4"/>
      <c r="AW347" s="4"/>
      <c r="AX347" s="4"/>
      <c r="AY347" s="4"/>
      <c r="AZ347" s="4"/>
      <c r="BA347" s="4"/>
      <c r="BB347" s="4"/>
      <c r="BC347" s="4"/>
      <c r="BD347" s="4"/>
      <c r="BE347" s="4"/>
      <c r="BF347" s="4"/>
      <c r="BG347" s="4"/>
      <c r="BH347" s="4"/>
      <c r="BI347" s="4"/>
      <c r="BJ347" s="4"/>
    </row>
    <row r="348" spans="1:62" s="131" customFormat="1" x14ac:dyDescent="0.3">
      <c r="A348" s="19"/>
      <c r="B348" s="4"/>
      <c r="C348" s="20" t="str">
        <f>C234&amp;": Difference from Mid"</f>
        <v>Electric Vehicles (Light Duty): Difference from Mid</v>
      </c>
      <c r="D348" s="19"/>
      <c r="E348" s="19"/>
      <c r="F348" s="107"/>
      <c r="G348" s="107"/>
      <c r="H348" s="89"/>
      <c r="I348" s="89"/>
      <c r="J348" s="19"/>
      <c r="K348" s="19"/>
      <c r="L348" s="19"/>
      <c r="M348" s="78">
        <f t="shared" ref="M348:AS348" si="150">M237</f>
        <v>0</v>
      </c>
      <c r="N348" s="78">
        <f t="shared" si="150"/>
        <v>0</v>
      </c>
      <c r="O348" s="78">
        <f t="shared" si="150"/>
        <v>0</v>
      </c>
      <c r="P348" s="78">
        <f t="shared" si="150"/>
        <v>0</v>
      </c>
      <c r="Q348" s="78">
        <f t="shared" si="150"/>
        <v>0</v>
      </c>
      <c r="R348" s="78">
        <f t="shared" si="150"/>
        <v>0</v>
      </c>
      <c r="S348" s="78">
        <f t="shared" si="150"/>
        <v>0</v>
      </c>
      <c r="T348" s="78">
        <f t="shared" si="150"/>
        <v>0</v>
      </c>
      <c r="U348" s="78">
        <f t="shared" si="150"/>
        <v>0</v>
      </c>
      <c r="V348" s="78">
        <f t="shared" si="150"/>
        <v>0</v>
      </c>
      <c r="W348" s="78">
        <f t="shared" si="150"/>
        <v>0</v>
      </c>
      <c r="X348" s="78">
        <f t="shared" si="150"/>
        <v>0</v>
      </c>
      <c r="Y348" s="78">
        <f t="shared" si="150"/>
        <v>0</v>
      </c>
      <c r="Z348" s="78">
        <f t="shared" si="150"/>
        <v>0</v>
      </c>
      <c r="AA348" s="78">
        <f t="shared" si="150"/>
        <v>0</v>
      </c>
      <c r="AB348" s="78">
        <f t="shared" si="150"/>
        <v>0</v>
      </c>
      <c r="AC348" s="78">
        <f t="shared" si="150"/>
        <v>0</v>
      </c>
      <c r="AD348" s="78">
        <f t="shared" si="150"/>
        <v>0</v>
      </c>
      <c r="AE348" s="78">
        <f t="shared" si="150"/>
        <v>0</v>
      </c>
      <c r="AF348" s="78">
        <f t="shared" si="150"/>
        <v>0</v>
      </c>
      <c r="AG348" s="78">
        <f t="shared" si="150"/>
        <v>0</v>
      </c>
      <c r="AH348" s="78">
        <f t="shared" si="150"/>
        <v>0</v>
      </c>
      <c r="AI348" s="78">
        <f t="shared" si="150"/>
        <v>0</v>
      </c>
      <c r="AJ348" s="78">
        <f t="shared" si="150"/>
        <v>0</v>
      </c>
      <c r="AK348" s="78">
        <f t="shared" si="150"/>
        <v>0</v>
      </c>
      <c r="AL348" s="78">
        <f t="shared" si="150"/>
        <v>0</v>
      </c>
      <c r="AM348" s="78">
        <f t="shared" si="150"/>
        <v>0</v>
      </c>
      <c r="AN348" s="78">
        <f t="shared" si="150"/>
        <v>0</v>
      </c>
      <c r="AO348" s="78">
        <f t="shared" si="150"/>
        <v>0</v>
      </c>
      <c r="AP348" s="78">
        <f t="shared" si="150"/>
        <v>0</v>
      </c>
      <c r="AQ348" s="78">
        <f t="shared" si="150"/>
        <v>0</v>
      </c>
      <c r="AR348" s="78">
        <f t="shared" si="150"/>
        <v>0</v>
      </c>
      <c r="AS348" s="78">
        <f t="shared" si="150"/>
        <v>0</v>
      </c>
      <c r="AT348" s="35"/>
      <c r="AU348" s="35"/>
      <c r="AV348" s="35"/>
      <c r="AW348" s="35"/>
      <c r="AX348" s="35"/>
      <c r="AY348" s="35"/>
      <c r="AZ348" s="35"/>
      <c r="BA348" s="35"/>
      <c r="BB348" s="35"/>
      <c r="BC348" s="35"/>
      <c r="BD348" s="35"/>
      <c r="BE348" s="35"/>
      <c r="BF348" s="35"/>
      <c r="BG348" s="35"/>
      <c r="BH348" s="35"/>
      <c r="BI348" s="35"/>
      <c r="BJ348" s="35"/>
    </row>
    <row r="349" spans="1:62" s="131" customFormat="1" x14ac:dyDescent="0.3">
      <c r="A349" s="19"/>
      <c r="B349" s="4"/>
      <c r="C349" s="20" t="str">
        <f>C239&amp;": Difference from Mid"</f>
        <v>Electric Vehicles (Buses): Difference from Mid</v>
      </c>
      <c r="D349" s="19"/>
      <c r="E349" s="19"/>
      <c r="F349" s="107"/>
      <c r="G349" s="107"/>
      <c r="H349" s="89"/>
      <c r="I349" s="89"/>
      <c r="J349" s="19"/>
      <c r="K349" s="19"/>
      <c r="L349" s="19"/>
      <c r="M349" s="78">
        <f t="shared" ref="M349:AS349" si="151">M242</f>
        <v>0</v>
      </c>
      <c r="N349" s="78">
        <f t="shared" si="151"/>
        <v>0</v>
      </c>
      <c r="O349" s="78">
        <f t="shared" si="151"/>
        <v>0</v>
      </c>
      <c r="P349" s="78">
        <f t="shared" si="151"/>
        <v>0</v>
      </c>
      <c r="Q349" s="78">
        <f t="shared" si="151"/>
        <v>0</v>
      </c>
      <c r="R349" s="78">
        <f t="shared" si="151"/>
        <v>0</v>
      </c>
      <c r="S349" s="78">
        <f t="shared" si="151"/>
        <v>0</v>
      </c>
      <c r="T349" s="78">
        <f t="shared" si="151"/>
        <v>0</v>
      </c>
      <c r="U349" s="78">
        <f t="shared" si="151"/>
        <v>0</v>
      </c>
      <c r="V349" s="78">
        <f t="shared" si="151"/>
        <v>0</v>
      </c>
      <c r="W349" s="78">
        <f t="shared" si="151"/>
        <v>0</v>
      </c>
      <c r="X349" s="78">
        <f t="shared" si="151"/>
        <v>0</v>
      </c>
      <c r="Y349" s="78">
        <f t="shared" si="151"/>
        <v>0</v>
      </c>
      <c r="Z349" s="78">
        <f t="shared" si="151"/>
        <v>0</v>
      </c>
      <c r="AA349" s="78">
        <f t="shared" si="151"/>
        <v>0</v>
      </c>
      <c r="AB349" s="78">
        <f t="shared" si="151"/>
        <v>0</v>
      </c>
      <c r="AC349" s="78">
        <f t="shared" si="151"/>
        <v>0</v>
      </c>
      <c r="AD349" s="78">
        <f t="shared" si="151"/>
        <v>0</v>
      </c>
      <c r="AE349" s="78">
        <f t="shared" si="151"/>
        <v>0</v>
      </c>
      <c r="AF349" s="78">
        <f t="shared" si="151"/>
        <v>0</v>
      </c>
      <c r="AG349" s="78">
        <f t="shared" si="151"/>
        <v>0</v>
      </c>
      <c r="AH349" s="78">
        <f t="shared" si="151"/>
        <v>0</v>
      </c>
      <c r="AI349" s="78">
        <f t="shared" si="151"/>
        <v>0</v>
      </c>
      <c r="AJ349" s="78">
        <f t="shared" si="151"/>
        <v>0</v>
      </c>
      <c r="AK349" s="78">
        <f t="shared" si="151"/>
        <v>0</v>
      </c>
      <c r="AL349" s="78">
        <f t="shared" si="151"/>
        <v>0</v>
      </c>
      <c r="AM349" s="78">
        <f t="shared" si="151"/>
        <v>0</v>
      </c>
      <c r="AN349" s="78">
        <f t="shared" si="151"/>
        <v>0</v>
      </c>
      <c r="AO349" s="78">
        <f t="shared" si="151"/>
        <v>0</v>
      </c>
      <c r="AP349" s="78">
        <f t="shared" si="151"/>
        <v>0</v>
      </c>
      <c r="AQ349" s="78">
        <f t="shared" si="151"/>
        <v>0</v>
      </c>
      <c r="AR349" s="78">
        <f t="shared" si="151"/>
        <v>0</v>
      </c>
      <c r="AS349" s="78">
        <f t="shared" si="151"/>
        <v>0</v>
      </c>
      <c r="AT349" s="35"/>
      <c r="AU349" s="35"/>
      <c r="AV349" s="35"/>
      <c r="AW349" s="35"/>
      <c r="AX349" s="35"/>
      <c r="AY349" s="35"/>
      <c r="AZ349" s="35"/>
      <c r="BA349" s="35"/>
      <c r="BB349" s="35"/>
      <c r="BC349" s="35"/>
      <c r="BD349" s="35"/>
      <c r="BE349" s="35"/>
      <c r="BF349" s="35"/>
      <c r="BG349" s="35"/>
      <c r="BH349" s="35"/>
      <c r="BI349" s="35"/>
      <c r="BJ349" s="35"/>
    </row>
    <row r="350" spans="1:62" s="131" customFormat="1" x14ac:dyDescent="0.3">
      <c r="A350" s="19"/>
      <c r="B350" s="4"/>
      <c r="C350" s="20" t="str">
        <f>C244&amp;": Difference from Mid"</f>
        <v>Electric Vehicles (Other Medium/Heavy Duty): Difference from Mid</v>
      </c>
      <c r="D350" s="19"/>
      <c r="E350" s="19"/>
      <c r="F350" s="107"/>
      <c r="G350" s="107"/>
      <c r="H350" s="89"/>
      <c r="I350" s="89"/>
      <c r="J350" s="19"/>
      <c r="K350" s="19"/>
      <c r="L350" s="19"/>
      <c r="M350" s="78">
        <f t="shared" ref="M350:AS350" si="152">M247</f>
        <v>0</v>
      </c>
      <c r="N350" s="78">
        <f t="shared" si="152"/>
        <v>0</v>
      </c>
      <c r="O350" s="78">
        <f t="shared" si="152"/>
        <v>0</v>
      </c>
      <c r="P350" s="78">
        <f t="shared" si="152"/>
        <v>0</v>
      </c>
      <c r="Q350" s="78">
        <f t="shared" si="152"/>
        <v>0</v>
      </c>
      <c r="R350" s="78">
        <f t="shared" si="152"/>
        <v>0</v>
      </c>
      <c r="S350" s="78">
        <f t="shared" si="152"/>
        <v>0</v>
      </c>
      <c r="T350" s="78">
        <f t="shared" si="152"/>
        <v>0</v>
      </c>
      <c r="U350" s="78">
        <f t="shared" si="152"/>
        <v>0</v>
      </c>
      <c r="V350" s="78">
        <f t="shared" si="152"/>
        <v>0</v>
      </c>
      <c r="W350" s="78">
        <f t="shared" si="152"/>
        <v>0</v>
      </c>
      <c r="X350" s="78">
        <f t="shared" si="152"/>
        <v>0</v>
      </c>
      <c r="Y350" s="78">
        <f t="shared" si="152"/>
        <v>0</v>
      </c>
      <c r="Z350" s="78">
        <f t="shared" si="152"/>
        <v>0</v>
      </c>
      <c r="AA350" s="78">
        <f t="shared" si="152"/>
        <v>0</v>
      </c>
      <c r="AB350" s="78">
        <f t="shared" si="152"/>
        <v>0</v>
      </c>
      <c r="AC350" s="78">
        <f t="shared" si="152"/>
        <v>0</v>
      </c>
      <c r="AD350" s="78">
        <f t="shared" si="152"/>
        <v>0</v>
      </c>
      <c r="AE350" s="78">
        <f t="shared" si="152"/>
        <v>0</v>
      </c>
      <c r="AF350" s="78">
        <f t="shared" si="152"/>
        <v>0</v>
      </c>
      <c r="AG350" s="78">
        <f t="shared" si="152"/>
        <v>0</v>
      </c>
      <c r="AH350" s="78">
        <f t="shared" si="152"/>
        <v>0</v>
      </c>
      <c r="AI350" s="78">
        <f t="shared" si="152"/>
        <v>0</v>
      </c>
      <c r="AJ350" s="78">
        <f t="shared" si="152"/>
        <v>0</v>
      </c>
      <c r="AK350" s="78">
        <f t="shared" si="152"/>
        <v>0</v>
      </c>
      <c r="AL350" s="78">
        <f t="shared" si="152"/>
        <v>0</v>
      </c>
      <c r="AM350" s="78">
        <f t="shared" si="152"/>
        <v>0</v>
      </c>
      <c r="AN350" s="78">
        <f t="shared" si="152"/>
        <v>0</v>
      </c>
      <c r="AO350" s="78">
        <f t="shared" si="152"/>
        <v>0</v>
      </c>
      <c r="AP350" s="78">
        <f t="shared" si="152"/>
        <v>0</v>
      </c>
      <c r="AQ350" s="78">
        <f t="shared" si="152"/>
        <v>0</v>
      </c>
      <c r="AR350" s="78">
        <f t="shared" si="152"/>
        <v>0</v>
      </c>
      <c r="AS350" s="78">
        <f t="shared" si="152"/>
        <v>0</v>
      </c>
      <c r="AT350" s="35"/>
      <c r="AU350" s="35"/>
      <c r="AV350" s="35"/>
      <c r="AW350" s="35"/>
      <c r="AX350" s="35"/>
      <c r="AY350" s="35"/>
      <c r="AZ350" s="35"/>
      <c r="BA350" s="35"/>
      <c r="BB350" s="35"/>
      <c r="BC350" s="35"/>
      <c r="BD350" s="35"/>
      <c r="BE350" s="35"/>
      <c r="BF350" s="35"/>
      <c r="BG350" s="35"/>
      <c r="BH350" s="35"/>
      <c r="BI350" s="35"/>
      <c r="BJ350" s="35"/>
    </row>
    <row r="351" spans="1:62" s="25" customFormat="1" x14ac:dyDescent="0.3">
      <c r="A351" s="19"/>
      <c r="B351" s="4"/>
      <c r="C351" s="20" t="str">
        <f>C249&amp;": Difference from Mid"</f>
        <v>Other Transport Electrification: Difference from Mid</v>
      </c>
      <c r="D351" s="19"/>
      <c r="E351" s="19"/>
      <c r="F351" s="107"/>
      <c r="G351" s="107"/>
      <c r="H351" s="89"/>
      <c r="I351" s="89"/>
      <c r="J351" s="19"/>
      <c r="K351" s="19"/>
      <c r="L351" s="19"/>
      <c r="M351" s="78">
        <f t="shared" ref="M351:AS351" si="153">M252</f>
        <v>0</v>
      </c>
      <c r="N351" s="78">
        <f t="shared" si="153"/>
        <v>0</v>
      </c>
      <c r="O351" s="78">
        <f t="shared" si="153"/>
        <v>0</v>
      </c>
      <c r="P351" s="78">
        <f t="shared" si="153"/>
        <v>0</v>
      </c>
      <c r="Q351" s="78">
        <f t="shared" si="153"/>
        <v>0</v>
      </c>
      <c r="R351" s="78">
        <f t="shared" si="153"/>
        <v>0</v>
      </c>
      <c r="S351" s="78">
        <f t="shared" si="153"/>
        <v>0</v>
      </c>
      <c r="T351" s="78">
        <f t="shared" si="153"/>
        <v>0</v>
      </c>
      <c r="U351" s="78">
        <f t="shared" si="153"/>
        <v>0</v>
      </c>
      <c r="V351" s="78">
        <f t="shared" si="153"/>
        <v>0</v>
      </c>
      <c r="W351" s="78">
        <f t="shared" si="153"/>
        <v>0</v>
      </c>
      <c r="X351" s="78">
        <f t="shared" si="153"/>
        <v>0</v>
      </c>
      <c r="Y351" s="78">
        <f t="shared" si="153"/>
        <v>0</v>
      </c>
      <c r="Z351" s="78">
        <f t="shared" si="153"/>
        <v>0</v>
      </c>
      <c r="AA351" s="78">
        <f t="shared" si="153"/>
        <v>0</v>
      </c>
      <c r="AB351" s="78">
        <f t="shared" si="153"/>
        <v>0</v>
      </c>
      <c r="AC351" s="78">
        <f t="shared" si="153"/>
        <v>0</v>
      </c>
      <c r="AD351" s="78">
        <f t="shared" si="153"/>
        <v>0</v>
      </c>
      <c r="AE351" s="78">
        <f t="shared" si="153"/>
        <v>0</v>
      </c>
      <c r="AF351" s="78">
        <f t="shared" si="153"/>
        <v>0</v>
      </c>
      <c r="AG351" s="78">
        <f t="shared" si="153"/>
        <v>0</v>
      </c>
      <c r="AH351" s="78">
        <f t="shared" si="153"/>
        <v>0</v>
      </c>
      <c r="AI351" s="78">
        <f t="shared" si="153"/>
        <v>0</v>
      </c>
      <c r="AJ351" s="78">
        <f t="shared" si="153"/>
        <v>0</v>
      </c>
      <c r="AK351" s="78">
        <f t="shared" si="153"/>
        <v>0</v>
      </c>
      <c r="AL351" s="78">
        <f t="shared" si="153"/>
        <v>0</v>
      </c>
      <c r="AM351" s="78">
        <f t="shared" si="153"/>
        <v>0</v>
      </c>
      <c r="AN351" s="78">
        <f t="shared" si="153"/>
        <v>0</v>
      </c>
      <c r="AO351" s="78">
        <f t="shared" si="153"/>
        <v>0</v>
      </c>
      <c r="AP351" s="78">
        <f t="shared" si="153"/>
        <v>0</v>
      </c>
      <c r="AQ351" s="78">
        <f t="shared" si="153"/>
        <v>0</v>
      </c>
      <c r="AR351" s="78">
        <f t="shared" si="153"/>
        <v>0</v>
      </c>
      <c r="AS351" s="78">
        <f t="shared" si="153"/>
        <v>0</v>
      </c>
      <c r="AT351" s="19"/>
      <c r="AU351" s="19"/>
      <c r="AV351" s="19"/>
      <c r="AW351" s="19"/>
      <c r="AX351" s="19"/>
      <c r="AY351" s="19"/>
      <c r="AZ351" s="19"/>
      <c r="BA351" s="19"/>
      <c r="BB351" s="19"/>
      <c r="BC351" s="19"/>
      <c r="BD351" s="19"/>
      <c r="BE351" s="19"/>
      <c r="BF351" s="19"/>
      <c r="BG351" s="19"/>
      <c r="BH351" s="19"/>
      <c r="BI351" s="19"/>
      <c r="BJ351" s="19"/>
    </row>
    <row r="352" spans="1:62" s="25" customFormat="1" x14ac:dyDescent="0.3">
      <c r="A352" s="19"/>
      <c r="B352" s="4"/>
      <c r="C352" s="20" t="str">
        <f>C254&amp;": Difference from Mid"</f>
        <v>Energy Efficiency: Difference from Mid</v>
      </c>
      <c r="D352" s="19"/>
      <c r="E352" s="19"/>
      <c r="F352" s="107"/>
      <c r="G352" s="107"/>
      <c r="H352" s="89"/>
      <c r="I352" s="89"/>
      <c r="J352" s="19"/>
      <c r="K352" s="19"/>
      <c r="L352" s="19"/>
      <c r="M352" s="78">
        <f t="shared" ref="M352:AS352" si="154">M258</f>
        <v>0</v>
      </c>
      <c r="N352" s="78">
        <f t="shared" si="154"/>
        <v>0</v>
      </c>
      <c r="O352" s="78">
        <f t="shared" si="154"/>
        <v>0</v>
      </c>
      <c r="P352" s="78">
        <f t="shared" si="154"/>
        <v>184.6340222049721</v>
      </c>
      <c r="Q352" s="78">
        <f t="shared" si="154"/>
        <v>379.66919085673737</v>
      </c>
      <c r="R352" s="78">
        <f t="shared" si="154"/>
        <v>631.60522917511844</v>
      </c>
      <c r="S352" s="78">
        <f t="shared" si="154"/>
        <v>768.11611823806879</v>
      </c>
      <c r="T352" s="78">
        <f t="shared" si="154"/>
        <v>972.64868311770715</v>
      </c>
      <c r="U352" s="78">
        <f t="shared" si="154"/>
        <v>1166.4551360874266</v>
      </c>
      <c r="V352" s="78">
        <f t="shared" si="154"/>
        <v>1348.416017534169</v>
      </c>
      <c r="W352" s="78">
        <f t="shared" si="154"/>
        <v>1525.0278732121508</v>
      </c>
      <c r="X352" s="78">
        <f t="shared" si="154"/>
        <v>1696.7475631606883</v>
      </c>
      <c r="Y352" s="78">
        <f t="shared" si="154"/>
        <v>1868.5219936912431</v>
      </c>
      <c r="Z352" s="78">
        <f t="shared" si="154"/>
        <v>2120.0505575010347</v>
      </c>
      <c r="AA352" s="78">
        <f t="shared" si="154"/>
        <v>2371.5791213108264</v>
      </c>
      <c r="AB352" s="78">
        <f t="shared" si="154"/>
        <v>2623.107685120618</v>
      </c>
      <c r="AC352" s="78">
        <f t="shared" si="154"/>
        <v>2874.6362489304097</v>
      </c>
      <c r="AD352" s="78">
        <f t="shared" si="154"/>
        <v>3126.1648127402013</v>
      </c>
      <c r="AE352" s="78">
        <f t="shared" si="154"/>
        <v>3377.693376549993</v>
      </c>
      <c r="AF352" s="78">
        <f t="shared" si="154"/>
        <v>3629.2219403597846</v>
      </c>
      <c r="AG352" s="78">
        <f t="shared" si="154"/>
        <v>3880.7505041695763</v>
      </c>
      <c r="AH352" s="78">
        <f t="shared" si="154"/>
        <v>4132.2790679793679</v>
      </c>
      <c r="AI352" s="78">
        <f t="shared" si="154"/>
        <v>4383.8076317891591</v>
      </c>
      <c r="AJ352" s="78">
        <f t="shared" si="154"/>
        <v>4635.3361955989512</v>
      </c>
      <c r="AK352" s="78">
        <f t="shared" si="154"/>
        <v>4886.8647594087424</v>
      </c>
      <c r="AL352" s="78">
        <f t="shared" si="154"/>
        <v>5138.3933232185345</v>
      </c>
      <c r="AM352" s="78">
        <f t="shared" si="154"/>
        <v>5389.9218870283257</v>
      </c>
      <c r="AN352" s="78">
        <f t="shared" si="154"/>
        <v>5641.4504508381169</v>
      </c>
      <c r="AO352" s="78">
        <f t="shared" si="154"/>
        <v>5892.9790146479081</v>
      </c>
      <c r="AP352" s="78">
        <f t="shared" si="154"/>
        <v>6144.5075784577002</v>
      </c>
      <c r="AQ352" s="78">
        <f t="shared" si="154"/>
        <v>6396.0361422674914</v>
      </c>
      <c r="AR352" s="78">
        <f t="shared" si="154"/>
        <v>6647.5647060772835</v>
      </c>
      <c r="AS352" s="78">
        <f t="shared" si="154"/>
        <v>6899.0932698870747</v>
      </c>
      <c r="AT352" s="19"/>
      <c r="AU352" s="19"/>
      <c r="AV352" s="19"/>
      <c r="AW352" s="19"/>
      <c r="AX352" s="19"/>
      <c r="AY352" s="19"/>
      <c r="AZ352" s="19"/>
      <c r="BA352" s="19"/>
      <c r="BB352" s="19"/>
      <c r="BC352" s="19"/>
      <c r="BD352" s="19"/>
      <c r="BE352" s="19"/>
      <c r="BF352" s="19"/>
      <c r="BG352" s="19"/>
      <c r="BH352" s="19"/>
      <c r="BI352" s="19"/>
      <c r="BJ352" s="19"/>
    </row>
    <row r="353" spans="1:62" s="25" customFormat="1" x14ac:dyDescent="0.3">
      <c r="A353" s="19"/>
      <c r="B353" s="4"/>
      <c r="C353" s="20" t="str">
        <f>C260&amp;": Difference from Mid"</f>
        <v>BTM PV: Difference from Mid</v>
      </c>
      <c r="D353" s="19"/>
      <c r="E353" s="19"/>
      <c r="F353" s="107"/>
      <c r="G353" s="107"/>
      <c r="H353" s="89"/>
      <c r="I353" s="89"/>
      <c r="J353" s="19"/>
      <c r="K353" s="19"/>
      <c r="L353" s="19"/>
      <c r="M353" s="78">
        <f t="shared" ref="M353:AS353" si="155">M263</f>
        <v>0</v>
      </c>
      <c r="N353" s="78">
        <f t="shared" si="155"/>
        <v>0</v>
      </c>
      <c r="O353" s="78">
        <f>O263</f>
        <v>338.50800639738799</v>
      </c>
      <c r="P353" s="78">
        <f t="shared" si="155"/>
        <v>160.99386953359158</v>
      </c>
      <c r="Q353" s="78">
        <f t="shared" si="155"/>
        <v>236.56333110926465</v>
      </c>
      <c r="R353" s="78">
        <f t="shared" si="155"/>
        <v>299.1414883894995</v>
      </c>
      <c r="S353" s="78">
        <f t="shared" si="155"/>
        <v>4.8634603582395979</v>
      </c>
      <c r="T353" s="78">
        <f t="shared" si="155"/>
        <v>5.4927221107299848</v>
      </c>
      <c r="U353" s="78">
        <f t="shared" si="155"/>
        <v>6.0847898107361154</v>
      </c>
      <c r="V353" s="78">
        <f t="shared" si="155"/>
        <v>6.6636646982812069</v>
      </c>
      <c r="W353" s="78">
        <f t="shared" si="155"/>
        <v>7.2403188270447094</v>
      </c>
      <c r="X353" s="78">
        <f t="shared" si="155"/>
        <v>7.8179779281881325</v>
      </c>
      <c r="Y353" s="78">
        <f t="shared" si="155"/>
        <v>8.4007125418518651</v>
      </c>
      <c r="Z353" s="78">
        <f t="shared" si="155"/>
        <v>8.7654200279305403</v>
      </c>
      <c r="AA353" s="78">
        <f t="shared" si="155"/>
        <v>9.3325729968587563</v>
      </c>
      <c r="AB353" s="78">
        <f t="shared" si="155"/>
        <v>9.9001557863450405</v>
      </c>
      <c r="AC353" s="78">
        <f t="shared" si="155"/>
        <v>10.467308755273256</v>
      </c>
      <c r="AD353" s="78">
        <f t="shared" si="155"/>
        <v>11.034461724201472</v>
      </c>
      <c r="AE353" s="78">
        <f t="shared" si="155"/>
        <v>11.602044513687757</v>
      </c>
      <c r="AF353" s="78">
        <f t="shared" si="155"/>
        <v>12.169197482615973</v>
      </c>
      <c r="AG353" s="78">
        <f t="shared" si="155"/>
        <v>12.736780272102257</v>
      </c>
      <c r="AH353" s="78">
        <f t="shared" si="155"/>
        <v>13.303933241030473</v>
      </c>
      <c r="AI353" s="78">
        <f t="shared" si="155"/>
        <v>13.871516030516755</v>
      </c>
      <c r="AJ353" s="78">
        <f t="shared" si="155"/>
        <v>14.438668999444973</v>
      </c>
      <c r="AK353" s="78">
        <f t="shared" si="155"/>
        <v>15.005821968373189</v>
      </c>
      <c r="AL353" s="78">
        <f t="shared" si="155"/>
        <v>15.573404757859471</v>
      </c>
      <c r="AM353" s="78">
        <f t="shared" si="155"/>
        <v>16.140557726787687</v>
      </c>
      <c r="AN353" s="78">
        <f t="shared" si="155"/>
        <v>16.708140516273971</v>
      </c>
      <c r="AO353" s="78">
        <f t="shared" si="155"/>
        <v>17.275293485202187</v>
      </c>
      <c r="AP353" s="78">
        <f t="shared" si="155"/>
        <v>17.842876274688471</v>
      </c>
      <c r="AQ353" s="78">
        <f t="shared" si="155"/>
        <v>18.410029243616684</v>
      </c>
      <c r="AR353" s="78">
        <f t="shared" si="155"/>
        <v>18.9771822125449</v>
      </c>
      <c r="AS353" s="78">
        <f t="shared" si="155"/>
        <v>19.544765002031184</v>
      </c>
      <c r="AT353" s="19"/>
      <c r="AU353" s="19"/>
      <c r="AV353" s="19"/>
      <c r="AW353" s="19"/>
      <c r="AX353" s="19"/>
      <c r="AY353" s="19"/>
      <c r="AZ353" s="19"/>
      <c r="BA353" s="19"/>
      <c r="BB353" s="19"/>
      <c r="BC353" s="19"/>
      <c r="BD353" s="19"/>
      <c r="BE353" s="19"/>
      <c r="BF353" s="19"/>
      <c r="BG353" s="19"/>
      <c r="BH353" s="19"/>
      <c r="BI353" s="19"/>
      <c r="BJ353" s="19"/>
    </row>
    <row r="354" spans="1:62" s="25" customFormat="1" x14ac:dyDescent="0.3">
      <c r="A354" s="19"/>
      <c r="B354" s="4"/>
      <c r="C354" s="20" t="str">
        <f>C265&amp;": Difference from Mid"</f>
        <v>BTM Storage: Difference from Mid</v>
      </c>
      <c r="D354" s="19"/>
      <c r="E354" s="19"/>
      <c r="F354" s="107"/>
      <c r="G354" s="107"/>
      <c r="H354" s="89"/>
      <c r="I354" s="89"/>
      <c r="J354" s="19"/>
      <c r="K354" s="19"/>
      <c r="L354" s="19"/>
      <c r="M354" s="78">
        <f t="shared" ref="M354:AS354" si="156">M268</f>
        <v>0</v>
      </c>
      <c r="N354" s="78">
        <f t="shared" si="156"/>
        <v>0</v>
      </c>
      <c r="O354" s="78">
        <f t="shared" si="156"/>
        <v>99.470568467987974</v>
      </c>
      <c r="P354" s="78">
        <f t="shared" si="156"/>
        <v>203.63964631027318</v>
      </c>
      <c r="Q354" s="78">
        <f t="shared" si="156"/>
        <v>307.48333382099003</v>
      </c>
      <c r="R354" s="78">
        <f t="shared" si="156"/>
        <v>410.25852591440093</v>
      </c>
      <c r="S354" s="78">
        <f t="shared" si="156"/>
        <v>523.3621576993603</v>
      </c>
      <c r="T354" s="78">
        <f t="shared" si="156"/>
        <v>639.0171653215391</v>
      </c>
      <c r="U354" s="78">
        <f t="shared" si="156"/>
        <v>756.86938372599593</v>
      </c>
      <c r="V354" s="78">
        <f t="shared" si="156"/>
        <v>876.73147927108027</v>
      </c>
      <c r="W354" s="78">
        <f t="shared" si="156"/>
        <v>986.57903070322971</v>
      </c>
      <c r="X354" s="78">
        <f t="shared" si="156"/>
        <v>1108.561943094179</v>
      </c>
      <c r="Y354" s="78">
        <f t="shared" si="156"/>
        <v>1232.0855550800607</v>
      </c>
      <c r="Z354" s="78">
        <f t="shared" si="156"/>
        <v>1232.0855550800607</v>
      </c>
      <c r="AA354" s="78">
        <f t="shared" si="156"/>
        <v>1232.0855550800607</v>
      </c>
      <c r="AB354" s="78">
        <f t="shared" si="156"/>
        <v>1232.0855550800607</v>
      </c>
      <c r="AC354" s="78">
        <f t="shared" si="156"/>
        <v>1232.0855550800607</v>
      </c>
      <c r="AD354" s="78">
        <f t="shared" si="156"/>
        <v>1232.0855550800607</v>
      </c>
      <c r="AE354" s="78">
        <f t="shared" si="156"/>
        <v>1232.0855550800607</v>
      </c>
      <c r="AF354" s="78">
        <f t="shared" si="156"/>
        <v>1217.2411508019877</v>
      </c>
      <c r="AG354" s="78">
        <f t="shared" si="156"/>
        <v>1217.2411508019877</v>
      </c>
      <c r="AH354" s="78">
        <f t="shared" si="156"/>
        <v>1217.2411508019877</v>
      </c>
      <c r="AI354" s="78">
        <f t="shared" si="156"/>
        <v>1217.2411508019877</v>
      </c>
      <c r="AJ354" s="78">
        <f t="shared" si="156"/>
        <v>1217.2411508019877</v>
      </c>
      <c r="AK354" s="78">
        <f t="shared" si="156"/>
        <v>1217.2411508019877</v>
      </c>
      <c r="AL354" s="78">
        <f t="shared" si="156"/>
        <v>1217.2411508019877</v>
      </c>
      <c r="AM354" s="78">
        <f t="shared" si="156"/>
        <v>1217.2411508019877</v>
      </c>
      <c r="AN354" s="78">
        <f t="shared" si="156"/>
        <v>1217.2411508019877</v>
      </c>
      <c r="AO354" s="78">
        <f t="shared" si="156"/>
        <v>1217.2411508019877</v>
      </c>
      <c r="AP354" s="78">
        <f t="shared" si="156"/>
        <v>1217.2411508019877</v>
      </c>
      <c r="AQ354" s="78">
        <f t="shared" si="156"/>
        <v>1217.2411508019877</v>
      </c>
      <c r="AR354" s="78">
        <f t="shared" si="156"/>
        <v>1217.2411508019877</v>
      </c>
      <c r="AS354" s="78">
        <f t="shared" si="156"/>
        <v>1217.2411508019877</v>
      </c>
      <c r="AT354" s="19"/>
      <c r="AU354" s="19"/>
      <c r="AV354" s="19"/>
      <c r="AW354" s="19"/>
      <c r="AX354" s="19"/>
      <c r="AY354" s="19"/>
      <c r="AZ354" s="19"/>
      <c r="BA354" s="19"/>
      <c r="BB354" s="19"/>
      <c r="BC354" s="19"/>
      <c r="BD354" s="19"/>
      <c r="BE354" s="19"/>
      <c r="BF354" s="19"/>
      <c r="BG354" s="19"/>
      <c r="BH354" s="19"/>
      <c r="BI354" s="19"/>
      <c r="BJ354" s="19"/>
    </row>
    <row r="355" spans="1:62" s="25" customFormat="1" x14ac:dyDescent="0.3">
      <c r="A355" s="19"/>
      <c r="B355" s="4"/>
      <c r="C355" s="20" t="str">
        <f>C270&amp;": Difference from Mid"</f>
        <v>Building Electrification (Residential Space Heating): Difference from Mid</v>
      </c>
      <c r="D355" s="19"/>
      <c r="E355" s="19"/>
      <c r="F355" s="107"/>
      <c r="G355" s="107"/>
      <c r="H355" s="89"/>
      <c r="I355" s="89"/>
      <c r="J355" s="19"/>
      <c r="K355" s="19"/>
      <c r="L355" s="19"/>
      <c r="M355" s="78">
        <f t="shared" ref="M355:AS355" si="157">M273</f>
        <v>0</v>
      </c>
      <c r="N355" s="78">
        <f t="shared" si="157"/>
        <v>0</v>
      </c>
      <c r="O355" s="78">
        <f t="shared" si="157"/>
        <v>0</v>
      </c>
      <c r="P355" s="78">
        <f t="shared" si="157"/>
        <v>0</v>
      </c>
      <c r="Q355" s="78">
        <f t="shared" si="157"/>
        <v>0</v>
      </c>
      <c r="R355" s="78">
        <f t="shared" si="157"/>
        <v>0</v>
      </c>
      <c r="S355" s="78">
        <f t="shared" si="157"/>
        <v>0</v>
      </c>
      <c r="T355" s="78">
        <f t="shared" si="157"/>
        <v>0</v>
      </c>
      <c r="U355" s="78">
        <f t="shared" si="157"/>
        <v>0</v>
      </c>
      <c r="V355" s="78">
        <f t="shared" si="157"/>
        <v>0</v>
      </c>
      <c r="W355" s="78">
        <f t="shared" si="157"/>
        <v>0</v>
      </c>
      <c r="X355" s="78">
        <f t="shared" si="157"/>
        <v>0</v>
      </c>
      <c r="Y355" s="78">
        <f t="shared" si="157"/>
        <v>0</v>
      </c>
      <c r="Z355" s="78">
        <f t="shared" si="157"/>
        <v>0</v>
      </c>
      <c r="AA355" s="78">
        <f t="shared" si="157"/>
        <v>0</v>
      </c>
      <c r="AB355" s="78">
        <f t="shared" si="157"/>
        <v>0</v>
      </c>
      <c r="AC355" s="78">
        <f t="shared" si="157"/>
        <v>0</v>
      </c>
      <c r="AD355" s="78">
        <f t="shared" si="157"/>
        <v>0</v>
      </c>
      <c r="AE355" s="78">
        <f t="shared" si="157"/>
        <v>0</v>
      </c>
      <c r="AF355" s="78">
        <f t="shared" si="157"/>
        <v>0</v>
      </c>
      <c r="AG355" s="78">
        <f t="shared" si="157"/>
        <v>0</v>
      </c>
      <c r="AH355" s="78">
        <f t="shared" si="157"/>
        <v>0</v>
      </c>
      <c r="AI355" s="78">
        <f t="shared" si="157"/>
        <v>0</v>
      </c>
      <c r="AJ355" s="78">
        <f t="shared" si="157"/>
        <v>0</v>
      </c>
      <c r="AK355" s="78">
        <f t="shared" si="157"/>
        <v>0</v>
      </c>
      <c r="AL355" s="78">
        <f t="shared" si="157"/>
        <v>0</v>
      </c>
      <c r="AM355" s="78">
        <f t="shared" si="157"/>
        <v>0</v>
      </c>
      <c r="AN355" s="78">
        <f t="shared" si="157"/>
        <v>0</v>
      </c>
      <c r="AO355" s="78">
        <f t="shared" si="157"/>
        <v>0</v>
      </c>
      <c r="AP355" s="78">
        <f t="shared" si="157"/>
        <v>0</v>
      </c>
      <c r="AQ355" s="78">
        <f t="shared" si="157"/>
        <v>0</v>
      </c>
      <c r="AR355" s="78">
        <f t="shared" si="157"/>
        <v>0</v>
      </c>
      <c r="AS355" s="78">
        <f t="shared" si="157"/>
        <v>0</v>
      </c>
      <c r="AT355" s="19"/>
      <c r="AU355" s="19"/>
      <c r="AV355" s="19"/>
      <c r="AW355" s="19"/>
      <c r="AX355" s="19"/>
      <c r="AY355" s="19"/>
      <c r="AZ355" s="19"/>
      <c r="BA355" s="19"/>
      <c r="BB355" s="19"/>
      <c r="BC355" s="19"/>
      <c r="BD355" s="19"/>
      <c r="BE355" s="19"/>
      <c r="BF355" s="19"/>
      <c r="BG355" s="19"/>
      <c r="BH355" s="19"/>
      <c r="BI355" s="19"/>
      <c r="BJ355" s="19"/>
    </row>
    <row r="356" spans="1:62" s="25" customFormat="1" x14ac:dyDescent="0.3">
      <c r="A356" s="19"/>
      <c r="B356" s="19"/>
      <c r="C356" s="20" t="str">
        <f>C275&amp;": Difference from Mid"</f>
        <v>Building Electrification (Residential Water Heating): Difference from Mid</v>
      </c>
      <c r="D356" s="19"/>
      <c r="E356" s="19"/>
      <c r="F356" s="107"/>
      <c r="G356" s="107"/>
      <c r="H356" s="89"/>
      <c r="I356" s="89"/>
      <c r="J356" s="19"/>
      <c r="K356" s="19"/>
      <c r="L356" s="19"/>
      <c r="M356" s="78">
        <f t="shared" ref="M356:AS356" si="158">M278</f>
        <v>0</v>
      </c>
      <c r="N356" s="78">
        <f t="shared" si="158"/>
        <v>0</v>
      </c>
      <c r="O356" s="78">
        <f t="shared" si="158"/>
        <v>0</v>
      </c>
      <c r="P356" s="78">
        <f t="shared" si="158"/>
        <v>0</v>
      </c>
      <c r="Q356" s="78">
        <f t="shared" si="158"/>
        <v>0</v>
      </c>
      <c r="R356" s="78">
        <f t="shared" si="158"/>
        <v>0</v>
      </c>
      <c r="S356" s="78">
        <f t="shared" si="158"/>
        <v>0</v>
      </c>
      <c r="T356" s="78">
        <f t="shared" si="158"/>
        <v>0</v>
      </c>
      <c r="U356" s="78">
        <f t="shared" si="158"/>
        <v>0</v>
      </c>
      <c r="V356" s="78">
        <f t="shared" si="158"/>
        <v>0</v>
      </c>
      <c r="W356" s="78">
        <f t="shared" si="158"/>
        <v>0</v>
      </c>
      <c r="X356" s="78">
        <f t="shared" si="158"/>
        <v>0</v>
      </c>
      <c r="Y356" s="78">
        <f t="shared" si="158"/>
        <v>0</v>
      </c>
      <c r="Z356" s="78">
        <f t="shared" si="158"/>
        <v>77.756221097663413</v>
      </c>
      <c r="AA356" s="78">
        <f t="shared" si="158"/>
        <v>155.51244219532683</v>
      </c>
      <c r="AB356" s="78">
        <f t="shared" si="158"/>
        <v>233.26866329299025</v>
      </c>
      <c r="AC356" s="78">
        <f t="shared" si="158"/>
        <v>311.02488439065365</v>
      </c>
      <c r="AD356" s="78">
        <f t="shared" si="158"/>
        <v>388.78110548831705</v>
      </c>
      <c r="AE356" s="78">
        <f t="shared" si="158"/>
        <v>466.53732658598051</v>
      </c>
      <c r="AF356" s="78">
        <f t="shared" si="158"/>
        <v>544.29354768364396</v>
      </c>
      <c r="AG356" s="78">
        <f t="shared" si="158"/>
        <v>622.04976878130742</v>
      </c>
      <c r="AH356" s="78">
        <f t="shared" si="158"/>
        <v>699.80598987897088</v>
      </c>
      <c r="AI356" s="78">
        <f t="shared" si="158"/>
        <v>777.56221097663433</v>
      </c>
      <c r="AJ356" s="78">
        <f t="shared" si="158"/>
        <v>855.31843207429779</v>
      </c>
      <c r="AK356" s="78">
        <f t="shared" si="158"/>
        <v>933.07465317196124</v>
      </c>
      <c r="AL356" s="78">
        <f t="shared" si="158"/>
        <v>1010.8308742696247</v>
      </c>
      <c r="AM356" s="78">
        <f t="shared" si="158"/>
        <v>1088.5870953672882</v>
      </c>
      <c r="AN356" s="78">
        <f t="shared" si="158"/>
        <v>1166.3433164649512</v>
      </c>
      <c r="AO356" s="78">
        <f t="shared" si="158"/>
        <v>1185.9493850365286</v>
      </c>
      <c r="AP356" s="78">
        <f t="shared" si="158"/>
        <v>1201.0032662696863</v>
      </c>
      <c r="AQ356" s="78">
        <f t="shared" si="158"/>
        <v>1212.5240029998733</v>
      </c>
      <c r="AR356" s="78">
        <f t="shared" si="158"/>
        <v>1221.3642860443413</v>
      </c>
      <c r="AS356" s="78">
        <f t="shared" si="158"/>
        <v>1228.1267591200781</v>
      </c>
      <c r="AT356" s="19"/>
      <c r="AU356" s="19"/>
      <c r="AV356" s="19"/>
      <c r="AW356" s="19"/>
      <c r="AX356" s="19"/>
      <c r="AY356" s="19"/>
      <c r="AZ356" s="19"/>
      <c r="BA356" s="19"/>
      <c r="BB356" s="19"/>
      <c r="BC356" s="19"/>
      <c r="BD356" s="19"/>
      <c r="BE356" s="19"/>
      <c r="BF356" s="19"/>
      <c r="BG356" s="19"/>
      <c r="BH356" s="19"/>
      <c r="BI356" s="19"/>
      <c r="BJ356" s="19"/>
    </row>
    <row r="357" spans="1:62" s="25" customFormat="1" x14ac:dyDescent="0.3">
      <c r="A357" s="19"/>
      <c r="B357" s="19"/>
      <c r="C357" s="20" t="str">
        <f>C280&amp;": Difference from Mid"</f>
        <v>Building Electrification (Residential Cooking): Difference from Mid</v>
      </c>
      <c r="D357" s="19"/>
      <c r="E357" s="19"/>
      <c r="F357" s="107"/>
      <c r="G357" s="107"/>
      <c r="H357" s="89"/>
      <c r="I357" s="89"/>
      <c r="J357" s="19"/>
      <c r="K357" s="19"/>
      <c r="L357" s="19"/>
      <c r="M357" s="78">
        <f t="shared" ref="M357:AS357" si="159">M283</f>
        <v>0</v>
      </c>
      <c r="N357" s="78">
        <f t="shared" si="159"/>
        <v>0</v>
      </c>
      <c r="O357" s="78">
        <f t="shared" si="159"/>
        <v>0</v>
      </c>
      <c r="P357" s="78">
        <f t="shared" si="159"/>
        <v>0</v>
      </c>
      <c r="Q357" s="78">
        <f t="shared" si="159"/>
        <v>0</v>
      </c>
      <c r="R357" s="78">
        <f t="shared" si="159"/>
        <v>0</v>
      </c>
      <c r="S357" s="78">
        <f t="shared" si="159"/>
        <v>0</v>
      </c>
      <c r="T357" s="78">
        <f t="shared" si="159"/>
        <v>0</v>
      </c>
      <c r="U357" s="78">
        <f t="shared" si="159"/>
        <v>0</v>
      </c>
      <c r="V357" s="78">
        <f t="shared" si="159"/>
        <v>0</v>
      </c>
      <c r="W357" s="78">
        <f t="shared" si="159"/>
        <v>0</v>
      </c>
      <c r="X357" s="78">
        <f t="shared" si="159"/>
        <v>0</v>
      </c>
      <c r="Y357" s="78">
        <f t="shared" si="159"/>
        <v>0</v>
      </c>
      <c r="Z357" s="78">
        <f t="shared" si="159"/>
        <v>51.507959946742432</v>
      </c>
      <c r="AA357" s="78">
        <f t="shared" si="159"/>
        <v>103.01591989348486</v>
      </c>
      <c r="AB357" s="78">
        <f t="shared" si="159"/>
        <v>154.52387984022729</v>
      </c>
      <c r="AC357" s="78">
        <f t="shared" si="159"/>
        <v>206.03183978696973</v>
      </c>
      <c r="AD357" s="78">
        <f t="shared" si="159"/>
        <v>257.53979973371219</v>
      </c>
      <c r="AE357" s="78">
        <f t="shared" si="159"/>
        <v>309.04775968045459</v>
      </c>
      <c r="AF357" s="78">
        <f t="shared" si="159"/>
        <v>360.55571962719705</v>
      </c>
      <c r="AG357" s="78">
        <f t="shared" si="159"/>
        <v>412.06367957393951</v>
      </c>
      <c r="AH357" s="78">
        <f t="shared" si="159"/>
        <v>463.57163952068197</v>
      </c>
      <c r="AI357" s="78">
        <f t="shared" si="159"/>
        <v>515.07959946742449</v>
      </c>
      <c r="AJ357" s="78">
        <f t="shared" si="159"/>
        <v>566.58755941416689</v>
      </c>
      <c r="AK357" s="78">
        <f t="shared" si="159"/>
        <v>618.09551936090941</v>
      </c>
      <c r="AL357" s="78">
        <f t="shared" si="159"/>
        <v>669.60347930765181</v>
      </c>
      <c r="AM357" s="78">
        <f t="shared" si="159"/>
        <v>721.11143925439433</v>
      </c>
      <c r="AN357" s="78">
        <f t="shared" si="159"/>
        <v>772.6193992011365</v>
      </c>
      <c r="AO357" s="78">
        <f t="shared" si="159"/>
        <v>825.42605897263559</v>
      </c>
      <c r="AP357" s="78">
        <f t="shared" si="159"/>
        <v>877.840488519514</v>
      </c>
      <c r="AQ357" s="78">
        <f t="shared" si="159"/>
        <v>929.60874770696819</v>
      </c>
      <c r="AR357" s="78">
        <f t="shared" si="159"/>
        <v>980.45863340289588</v>
      </c>
      <c r="AS357" s="78">
        <f t="shared" si="159"/>
        <v>1030.0283218073428</v>
      </c>
      <c r="AT357" s="19"/>
      <c r="AU357" s="19"/>
      <c r="AV357" s="19"/>
      <c r="AW357" s="19"/>
      <c r="AX357" s="19"/>
      <c r="AY357" s="19"/>
      <c r="AZ357" s="19"/>
      <c r="BA357" s="19"/>
      <c r="BB357" s="19"/>
      <c r="BC357" s="19"/>
      <c r="BD357" s="19"/>
      <c r="BE357" s="19"/>
      <c r="BF357" s="19"/>
      <c r="BG357" s="19"/>
      <c r="BH357" s="19"/>
      <c r="BI357" s="19"/>
      <c r="BJ357" s="19"/>
    </row>
    <row r="358" spans="1:62" s="25" customFormat="1" x14ac:dyDescent="0.3">
      <c r="A358" s="19"/>
      <c r="B358" s="19"/>
      <c r="C358" s="20" t="str">
        <f>C285&amp;": Difference from Mid"</f>
        <v>Building Electrification (Residential Clothes Drying): Difference from Mid</v>
      </c>
      <c r="D358" s="19"/>
      <c r="E358" s="19"/>
      <c r="F358" s="107"/>
      <c r="G358" s="107"/>
      <c r="H358" s="89"/>
      <c r="I358" s="89"/>
      <c r="J358" s="19"/>
      <c r="K358" s="19"/>
      <c r="L358" s="19"/>
      <c r="M358" s="78">
        <f t="shared" ref="M358:AS358" si="160">M288</f>
        <v>0</v>
      </c>
      <c r="N358" s="78">
        <f t="shared" si="160"/>
        <v>0</v>
      </c>
      <c r="O358" s="78">
        <f t="shared" si="160"/>
        <v>0</v>
      </c>
      <c r="P358" s="78">
        <f t="shared" si="160"/>
        <v>0</v>
      </c>
      <c r="Q358" s="78">
        <f t="shared" si="160"/>
        <v>0</v>
      </c>
      <c r="R358" s="78">
        <f t="shared" si="160"/>
        <v>0</v>
      </c>
      <c r="S358" s="78">
        <f t="shared" si="160"/>
        <v>0</v>
      </c>
      <c r="T358" s="78">
        <f t="shared" si="160"/>
        <v>0</v>
      </c>
      <c r="U358" s="78">
        <f t="shared" si="160"/>
        <v>0</v>
      </c>
      <c r="V358" s="78">
        <f t="shared" si="160"/>
        <v>0</v>
      </c>
      <c r="W358" s="78">
        <f t="shared" si="160"/>
        <v>0</v>
      </c>
      <c r="X358" s="78">
        <f t="shared" si="160"/>
        <v>0</v>
      </c>
      <c r="Y358" s="78">
        <f t="shared" si="160"/>
        <v>0</v>
      </c>
      <c r="Z358" s="78">
        <f t="shared" si="160"/>
        <v>13.354643495500095</v>
      </c>
      <c r="AA358" s="78">
        <f t="shared" si="160"/>
        <v>26.709286991000191</v>
      </c>
      <c r="AB358" s="78">
        <f t="shared" si="160"/>
        <v>40.06393048650029</v>
      </c>
      <c r="AC358" s="78">
        <f t="shared" si="160"/>
        <v>53.418573982000382</v>
      </c>
      <c r="AD358" s="78">
        <f t="shared" si="160"/>
        <v>66.773217477500481</v>
      </c>
      <c r="AE358" s="78">
        <f t="shared" si="160"/>
        <v>80.127860973000566</v>
      </c>
      <c r="AF358" s="78">
        <f t="shared" si="160"/>
        <v>93.482504468500665</v>
      </c>
      <c r="AG358" s="78">
        <f t="shared" si="160"/>
        <v>106.83714796400075</v>
      </c>
      <c r="AH358" s="78">
        <f t="shared" si="160"/>
        <v>120.19179145950083</v>
      </c>
      <c r="AI358" s="78">
        <f t="shared" si="160"/>
        <v>133.54643495500093</v>
      </c>
      <c r="AJ358" s="78">
        <f t="shared" si="160"/>
        <v>146.90107845050102</v>
      </c>
      <c r="AK358" s="78">
        <f t="shared" si="160"/>
        <v>160.25572194600113</v>
      </c>
      <c r="AL358" s="78">
        <f t="shared" si="160"/>
        <v>173.61036544150124</v>
      </c>
      <c r="AM358" s="78">
        <f t="shared" si="160"/>
        <v>186.96500893700136</v>
      </c>
      <c r="AN358" s="78">
        <f t="shared" si="160"/>
        <v>200.31965243250141</v>
      </c>
      <c r="AO358" s="78">
        <f t="shared" si="160"/>
        <v>236.90390723847696</v>
      </c>
      <c r="AP358" s="78">
        <f t="shared" si="160"/>
        <v>273.57768663801431</v>
      </c>
      <c r="AQ358" s="78">
        <f t="shared" si="160"/>
        <v>309.84327297868168</v>
      </c>
      <c r="AR358" s="78">
        <f t="shared" si="160"/>
        <v>345.15466864026894</v>
      </c>
      <c r="AS358" s="78">
        <f t="shared" si="160"/>
        <v>378.90592691704074</v>
      </c>
      <c r="AT358" s="19"/>
      <c r="AU358" s="19"/>
      <c r="AV358" s="19"/>
      <c r="AW358" s="19"/>
      <c r="AX358" s="19"/>
      <c r="AY358" s="19"/>
      <c r="AZ358" s="19"/>
      <c r="BA358" s="19"/>
      <c r="BB358" s="19"/>
      <c r="BC358" s="19"/>
      <c r="BD358" s="19"/>
      <c r="BE358" s="19"/>
      <c r="BF358" s="19"/>
      <c r="BG358" s="19"/>
      <c r="BH358" s="19"/>
      <c r="BI358" s="19"/>
      <c r="BJ358" s="19"/>
    </row>
    <row r="359" spans="1:62" s="25" customFormat="1" x14ac:dyDescent="0.3">
      <c r="A359" s="19"/>
      <c r="B359" s="19"/>
      <c r="C359" s="20" t="str">
        <f>C290&amp;": Difference from Mid"</f>
        <v>Building Electrification (Commercial Space Heating): Difference from Mid</v>
      </c>
      <c r="D359" s="19"/>
      <c r="E359" s="19"/>
      <c r="F359" s="107"/>
      <c r="G359" s="107"/>
      <c r="H359" s="89"/>
      <c r="I359" s="89"/>
      <c r="J359" s="19"/>
      <c r="K359" s="19"/>
      <c r="L359" s="19"/>
      <c r="M359" s="78">
        <f t="shared" ref="M359:AS359" si="161">M293</f>
        <v>0</v>
      </c>
      <c r="N359" s="78">
        <f t="shared" si="161"/>
        <v>0</v>
      </c>
      <c r="O359" s="78">
        <f t="shared" si="161"/>
        <v>0</v>
      </c>
      <c r="P359" s="78">
        <f t="shared" si="161"/>
        <v>0</v>
      </c>
      <c r="Q359" s="78">
        <f t="shared" si="161"/>
        <v>0</v>
      </c>
      <c r="R359" s="78">
        <f t="shared" si="161"/>
        <v>0</v>
      </c>
      <c r="S359" s="78">
        <f t="shared" si="161"/>
        <v>0</v>
      </c>
      <c r="T359" s="78">
        <f t="shared" si="161"/>
        <v>0</v>
      </c>
      <c r="U359" s="78">
        <f t="shared" si="161"/>
        <v>0</v>
      </c>
      <c r="V359" s="78">
        <f t="shared" si="161"/>
        <v>0</v>
      </c>
      <c r="W359" s="78">
        <f t="shared" si="161"/>
        <v>0</v>
      </c>
      <c r="X359" s="78">
        <f t="shared" si="161"/>
        <v>0</v>
      </c>
      <c r="Y359" s="78">
        <f t="shared" si="161"/>
        <v>0</v>
      </c>
      <c r="Z359" s="78">
        <f t="shared" si="161"/>
        <v>0</v>
      </c>
      <c r="AA359" s="78">
        <f t="shared" si="161"/>
        <v>0</v>
      </c>
      <c r="AB359" s="78">
        <f t="shared" si="161"/>
        <v>0</v>
      </c>
      <c r="AC359" s="78">
        <f t="shared" si="161"/>
        <v>0</v>
      </c>
      <c r="AD359" s="78">
        <f t="shared" si="161"/>
        <v>0</v>
      </c>
      <c r="AE359" s="78">
        <f t="shared" si="161"/>
        <v>0</v>
      </c>
      <c r="AF359" s="78">
        <f t="shared" si="161"/>
        <v>0</v>
      </c>
      <c r="AG359" s="78">
        <f t="shared" si="161"/>
        <v>0</v>
      </c>
      <c r="AH359" s="78">
        <f t="shared" si="161"/>
        <v>0</v>
      </c>
      <c r="AI359" s="78">
        <f t="shared" si="161"/>
        <v>0</v>
      </c>
      <c r="AJ359" s="78">
        <f t="shared" si="161"/>
        <v>0</v>
      </c>
      <c r="AK359" s="78">
        <f t="shared" si="161"/>
        <v>0</v>
      </c>
      <c r="AL359" s="78">
        <f t="shared" si="161"/>
        <v>0</v>
      </c>
      <c r="AM359" s="78">
        <f t="shared" si="161"/>
        <v>0</v>
      </c>
      <c r="AN359" s="78">
        <f t="shared" si="161"/>
        <v>0</v>
      </c>
      <c r="AO359" s="78">
        <f t="shared" si="161"/>
        <v>0</v>
      </c>
      <c r="AP359" s="78">
        <f t="shared" si="161"/>
        <v>0</v>
      </c>
      <c r="AQ359" s="78">
        <f t="shared" si="161"/>
        <v>0</v>
      </c>
      <c r="AR359" s="78">
        <f t="shared" si="161"/>
        <v>0</v>
      </c>
      <c r="AS359" s="78">
        <f t="shared" si="161"/>
        <v>0</v>
      </c>
      <c r="AT359" s="19"/>
      <c r="AU359" s="19"/>
      <c r="AV359" s="19"/>
      <c r="AW359" s="19"/>
      <c r="AX359" s="19"/>
      <c r="AY359" s="19"/>
      <c r="AZ359" s="19"/>
      <c r="BA359" s="19"/>
      <c r="BB359" s="19"/>
      <c r="BC359" s="19"/>
      <c r="BD359" s="19"/>
      <c r="BE359" s="19"/>
      <c r="BF359" s="19"/>
      <c r="BG359" s="19"/>
      <c r="BH359" s="19"/>
      <c r="BI359" s="19"/>
      <c r="BJ359" s="19"/>
    </row>
    <row r="360" spans="1:62" s="25" customFormat="1" x14ac:dyDescent="0.3">
      <c r="A360" s="19"/>
      <c r="B360" s="19"/>
      <c r="C360" s="20" t="str">
        <f>C295&amp;": Difference from Mid"</f>
        <v>Building Electrification (Commercial Water Heating): Difference from Mid</v>
      </c>
      <c r="D360" s="19"/>
      <c r="E360" s="19"/>
      <c r="F360" s="107"/>
      <c r="G360" s="107"/>
      <c r="H360" s="89"/>
      <c r="I360" s="89"/>
      <c r="J360" s="19"/>
      <c r="K360" s="19"/>
      <c r="L360" s="19"/>
      <c r="M360" s="78">
        <f t="shared" ref="M360:AS360" si="162">M298</f>
        <v>0</v>
      </c>
      <c r="N360" s="78">
        <f t="shared" si="162"/>
        <v>0</v>
      </c>
      <c r="O360" s="78">
        <f t="shared" si="162"/>
        <v>0</v>
      </c>
      <c r="P360" s="78">
        <f t="shared" si="162"/>
        <v>0</v>
      </c>
      <c r="Q360" s="78">
        <f t="shared" si="162"/>
        <v>0</v>
      </c>
      <c r="R360" s="78">
        <f t="shared" si="162"/>
        <v>0</v>
      </c>
      <c r="S360" s="78">
        <f t="shared" si="162"/>
        <v>0</v>
      </c>
      <c r="T360" s="78">
        <f t="shared" si="162"/>
        <v>0</v>
      </c>
      <c r="U360" s="78">
        <f t="shared" si="162"/>
        <v>0</v>
      </c>
      <c r="V360" s="78">
        <f t="shared" si="162"/>
        <v>0</v>
      </c>
      <c r="W360" s="78">
        <f t="shared" si="162"/>
        <v>0</v>
      </c>
      <c r="X360" s="78">
        <f t="shared" si="162"/>
        <v>0</v>
      </c>
      <c r="Y360" s="78">
        <f t="shared" si="162"/>
        <v>0</v>
      </c>
      <c r="Z360" s="78">
        <f t="shared" si="162"/>
        <v>37.213058923090657</v>
      </c>
      <c r="AA360" s="78">
        <f t="shared" si="162"/>
        <v>74.426117846181313</v>
      </c>
      <c r="AB360" s="78">
        <f t="shared" si="162"/>
        <v>111.63917676927197</v>
      </c>
      <c r="AC360" s="78">
        <f t="shared" si="162"/>
        <v>148.85223569236263</v>
      </c>
      <c r="AD360" s="78">
        <f t="shared" si="162"/>
        <v>186.0652946154533</v>
      </c>
      <c r="AE360" s="78">
        <f t="shared" si="162"/>
        <v>223.27835353854394</v>
      </c>
      <c r="AF360" s="78">
        <f t="shared" si="162"/>
        <v>260.49141246163458</v>
      </c>
      <c r="AG360" s="78">
        <f t="shared" si="162"/>
        <v>297.70447138472525</v>
      </c>
      <c r="AH360" s="78">
        <f t="shared" si="162"/>
        <v>334.91753030781587</v>
      </c>
      <c r="AI360" s="78">
        <f t="shared" si="162"/>
        <v>372.13058923090659</v>
      </c>
      <c r="AJ360" s="78">
        <f t="shared" si="162"/>
        <v>409.34364815399721</v>
      </c>
      <c r="AK360" s="78">
        <f t="shared" si="162"/>
        <v>446.55670707708788</v>
      </c>
      <c r="AL360" s="78">
        <f t="shared" si="162"/>
        <v>483.76976600017849</v>
      </c>
      <c r="AM360" s="78">
        <f t="shared" si="162"/>
        <v>520.98282492326916</v>
      </c>
      <c r="AN360" s="78">
        <f t="shared" si="162"/>
        <v>558.19588384635983</v>
      </c>
      <c r="AO360" s="78">
        <f t="shared" si="162"/>
        <v>579.05182920313905</v>
      </c>
      <c r="AP360" s="78">
        <f t="shared" si="162"/>
        <v>597.24820074795605</v>
      </c>
      <c r="AQ360" s="78">
        <f t="shared" si="162"/>
        <v>613.06942058934123</v>
      </c>
      <c r="AR360" s="78">
        <f t="shared" si="162"/>
        <v>626.84743496901717</v>
      </c>
      <c r="AS360" s="78">
        <f t="shared" si="162"/>
        <v>638.92922994652486</v>
      </c>
      <c r="AT360" s="19"/>
      <c r="AU360" s="19"/>
      <c r="AV360" s="19"/>
      <c r="AW360" s="19"/>
      <c r="AX360" s="19"/>
      <c r="AY360" s="19"/>
      <c r="AZ360" s="19"/>
      <c r="BA360" s="19"/>
      <c r="BB360" s="19"/>
      <c r="BC360" s="19"/>
      <c r="BD360" s="19"/>
      <c r="BE360" s="19"/>
      <c r="BF360" s="19"/>
      <c r="BG360" s="19"/>
      <c r="BH360" s="19"/>
      <c r="BI360" s="19"/>
      <c r="BJ360" s="19"/>
    </row>
    <row r="361" spans="1:62" s="25" customFormat="1" x14ac:dyDescent="0.3">
      <c r="A361" s="19"/>
      <c r="B361" s="19"/>
      <c r="C361" s="20" t="str">
        <f>C300&amp;": Difference from Mid"</f>
        <v>Building Electrification (Commercial Cooking): Difference from Mid</v>
      </c>
      <c r="D361" s="19"/>
      <c r="E361" s="19"/>
      <c r="F361" s="107"/>
      <c r="G361" s="107"/>
      <c r="H361" s="89"/>
      <c r="I361" s="89"/>
      <c r="J361" s="19"/>
      <c r="K361" s="19"/>
      <c r="L361" s="19"/>
      <c r="M361" s="78">
        <f t="shared" ref="M361:AS361" si="163">M303</f>
        <v>0</v>
      </c>
      <c r="N361" s="78">
        <f t="shared" si="163"/>
        <v>0</v>
      </c>
      <c r="O361" s="78">
        <f t="shared" si="163"/>
        <v>0</v>
      </c>
      <c r="P361" s="78">
        <f t="shared" si="163"/>
        <v>0</v>
      </c>
      <c r="Q361" s="78">
        <f t="shared" si="163"/>
        <v>0</v>
      </c>
      <c r="R361" s="78">
        <f t="shared" si="163"/>
        <v>0</v>
      </c>
      <c r="S361" s="78">
        <f t="shared" si="163"/>
        <v>0</v>
      </c>
      <c r="T361" s="78">
        <f t="shared" si="163"/>
        <v>0</v>
      </c>
      <c r="U361" s="78">
        <f t="shared" si="163"/>
        <v>0</v>
      </c>
      <c r="V361" s="78">
        <f t="shared" si="163"/>
        <v>0</v>
      </c>
      <c r="W361" s="78">
        <f t="shared" si="163"/>
        <v>0</v>
      </c>
      <c r="X361" s="78">
        <f t="shared" si="163"/>
        <v>0</v>
      </c>
      <c r="Y361" s="78">
        <f t="shared" si="163"/>
        <v>0</v>
      </c>
      <c r="Z361" s="78">
        <f t="shared" si="163"/>
        <v>42.282170023814956</v>
      </c>
      <c r="AA361" s="78">
        <f t="shared" si="163"/>
        <v>84.564340047629912</v>
      </c>
      <c r="AB361" s="78">
        <f t="shared" si="163"/>
        <v>126.84651007144487</v>
      </c>
      <c r="AC361" s="78">
        <f t="shared" si="163"/>
        <v>169.12868009525982</v>
      </c>
      <c r="AD361" s="78">
        <f t="shared" si="163"/>
        <v>211.41085011907475</v>
      </c>
      <c r="AE361" s="78">
        <f t="shared" si="163"/>
        <v>253.69302014288971</v>
      </c>
      <c r="AF361" s="78">
        <f t="shared" si="163"/>
        <v>295.97519016670469</v>
      </c>
      <c r="AG361" s="78">
        <f t="shared" si="163"/>
        <v>338.25736019051965</v>
      </c>
      <c r="AH361" s="78">
        <f t="shared" si="163"/>
        <v>380.53953021433455</v>
      </c>
      <c r="AI361" s="78">
        <f t="shared" si="163"/>
        <v>422.8217002381495</v>
      </c>
      <c r="AJ361" s="78">
        <f t="shared" si="163"/>
        <v>465.10387026196446</v>
      </c>
      <c r="AK361" s="78">
        <f t="shared" si="163"/>
        <v>507.38604028577942</v>
      </c>
      <c r="AL361" s="78">
        <f t="shared" si="163"/>
        <v>549.66821030959431</v>
      </c>
      <c r="AM361" s="78">
        <f t="shared" si="163"/>
        <v>591.95038033340938</v>
      </c>
      <c r="AN361" s="78">
        <f t="shared" si="163"/>
        <v>634.23255035722434</v>
      </c>
      <c r="AO361" s="78">
        <f t="shared" si="163"/>
        <v>713.22083698415327</v>
      </c>
      <c r="AP361" s="78">
        <f t="shared" si="163"/>
        <v>787.19936399119854</v>
      </c>
      <c r="AQ361" s="78">
        <f t="shared" si="163"/>
        <v>853.76783466451877</v>
      </c>
      <c r="AR361" s="78">
        <f t="shared" si="163"/>
        <v>911.43541396785577</v>
      </c>
      <c r="AS361" s="78">
        <f t="shared" si="163"/>
        <v>959.81010260667551</v>
      </c>
      <c r="AT361" s="19"/>
      <c r="AU361" s="19"/>
      <c r="AV361" s="19"/>
      <c r="AW361" s="19"/>
      <c r="AX361" s="19"/>
      <c r="AY361" s="19"/>
      <c r="AZ361" s="19"/>
      <c r="BA361" s="19"/>
      <c r="BB361" s="19"/>
      <c r="BC361" s="19"/>
      <c r="BD361" s="19"/>
      <c r="BE361" s="19"/>
      <c r="BF361" s="19"/>
      <c r="BG361" s="19"/>
      <c r="BH361" s="19"/>
      <c r="BI361" s="19"/>
      <c r="BJ361" s="19"/>
    </row>
    <row r="362" spans="1:62" x14ac:dyDescent="0.3">
      <c r="A362" s="4"/>
      <c r="B362" s="4"/>
      <c r="C362" s="45" t="s">
        <v>136</v>
      </c>
      <c r="D362" s="4"/>
      <c r="E362" s="4"/>
      <c r="F362" s="89"/>
      <c r="G362" s="89"/>
      <c r="H362" s="89"/>
      <c r="I362" s="4"/>
      <c r="J362" s="4"/>
      <c r="K362" s="4"/>
      <c r="L362" s="4"/>
      <c r="M362" s="81">
        <f t="shared" ref="M362:AS362" si="164">M343</f>
        <v>0</v>
      </c>
      <c r="N362" s="81">
        <f t="shared" si="164"/>
        <v>0</v>
      </c>
      <c r="O362" s="81">
        <f t="shared" si="164"/>
        <v>0</v>
      </c>
      <c r="P362" s="81">
        <f t="shared" si="164"/>
        <v>0</v>
      </c>
      <c r="Q362" s="81">
        <f t="shared" si="164"/>
        <v>0</v>
      </c>
      <c r="R362" s="81">
        <f t="shared" si="164"/>
        <v>0</v>
      </c>
      <c r="S362" s="81">
        <f t="shared" si="164"/>
        <v>0</v>
      </c>
      <c r="T362" s="81">
        <f t="shared" si="164"/>
        <v>0</v>
      </c>
      <c r="U362" s="81">
        <f t="shared" si="164"/>
        <v>0</v>
      </c>
      <c r="V362" s="81">
        <f t="shared" si="164"/>
        <v>0</v>
      </c>
      <c r="W362" s="81">
        <f t="shared" si="164"/>
        <v>0</v>
      </c>
      <c r="X362" s="81">
        <f t="shared" si="164"/>
        <v>0</v>
      </c>
      <c r="Y362" s="81">
        <f t="shared" si="164"/>
        <v>0</v>
      </c>
      <c r="Z362" s="81">
        <f t="shared" si="164"/>
        <v>0</v>
      </c>
      <c r="AA362" s="81">
        <f t="shared" si="164"/>
        <v>0</v>
      </c>
      <c r="AB362" s="81">
        <f t="shared" si="164"/>
        <v>0</v>
      </c>
      <c r="AC362" s="81">
        <f t="shared" si="164"/>
        <v>0</v>
      </c>
      <c r="AD362" s="81">
        <f t="shared" si="164"/>
        <v>0</v>
      </c>
      <c r="AE362" s="81">
        <f t="shared" si="164"/>
        <v>0</v>
      </c>
      <c r="AF362" s="81">
        <f t="shared" si="164"/>
        <v>0</v>
      </c>
      <c r="AG362" s="81">
        <f t="shared" si="164"/>
        <v>0</v>
      </c>
      <c r="AH362" s="81">
        <f t="shared" si="164"/>
        <v>0</v>
      </c>
      <c r="AI362" s="81">
        <f t="shared" si="164"/>
        <v>0</v>
      </c>
      <c r="AJ362" s="81">
        <f t="shared" si="164"/>
        <v>0</v>
      </c>
      <c r="AK362" s="81">
        <f t="shared" si="164"/>
        <v>0</v>
      </c>
      <c r="AL362" s="81">
        <f t="shared" si="164"/>
        <v>0</v>
      </c>
      <c r="AM362" s="81">
        <f t="shared" si="164"/>
        <v>0</v>
      </c>
      <c r="AN362" s="81">
        <f t="shared" si="164"/>
        <v>0</v>
      </c>
      <c r="AO362" s="81">
        <f t="shared" si="164"/>
        <v>0</v>
      </c>
      <c r="AP362" s="81">
        <f t="shared" si="164"/>
        <v>0</v>
      </c>
      <c r="AQ362" s="81">
        <f t="shared" si="164"/>
        <v>0</v>
      </c>
      <c r="AR362" s="81">
        <f t="shared" si="164"/>
        <v>0</v>
      </c>
      <c r="AS362" s="81">
        <f t="shared" si="164"/>
        <v>0</v>
      </c>
      <c r="AT362" s="4"/>
      <c r="AU362" s="4"/>
      <c r="AV362" s="4"/>
      <c r="AW362" s="4"/>
      <c r="AX362" s="4"/>
      <c r="AY362" s="4"/>
      <c r="AZ362" s="4"/>
      <c r="BA362" s="4"/>
      <c r="BB362" s="4"/>
      <c r="BC362" s="4"/>
      <c r="BD362" s="4"/>
      <c r="BE362" s="4"/>
      <c r="BF362" s="4"/>
      <c r="BG362" s="4"/>
      <c r="BH362" s="4"/>
      <c r="BI362" s="4"/>
      <c r="BJ362" s="4"/>
    </row>
    <row r="363" spans="1:62" x14ac:dyDescent="0.3">
      <c r="A363" s="3"/>
      <c r="B363" s="3"/>
      <c r="C363" s="105" t="s">
        <v>137</v>
      </c>
      <c r="D363" s="3"/>
      <c r="E363" s="3"/>
      <c r="F363" s="89"/>
      <c r="G363" s="89"/>
      <c r="H363" s="89"/>
      <c r="I363" s="3"/>
      <c r="J363" s="3"/>
      <c r="K363" s="3"/>
      <c r="L363" s="3"/>
      <c r="M363" s="106">
        <f t="shared" ref="M363:AR363" si="165">SUM(M346:M362)</f>
        <v>0</v>
      </c>
      <c r="N363" s="106">
        <f>SUM(N346:N362)</f>
        <v>46227.898999999998</v>
      </c>
      <c r="O363" s="106">
        <f t="shared" si="165"/>
        <v>46204.471574865376</v>
      </c>
      <c r="P363" s="106">
        <f t="shared" si="165"/>
        <v>45855.178538048836</v>
      </c>
      <c r="Q363" s="106">
        <f t="shared" si="165"/>
        <v>46327.914855786992</v>
      </c>
      <c r="R363" s="106">
        <f t="shared" si="165"/>
        <v>46914.013243479014</v>
      </c>
      <c r="S363" s="106">
        <f t="shared" si="165"/>
        <v>47028.540736295668</v>
      </c>
      <c r="T363" s="106">
        <f t="shared" si="165"/>
        <v>47567.840570549968</v>
      </c>
      <c r="U363" s="106">
        <f t="shared" si="165"/>
        <v>48066.053309624156</v>
      </c>
      <c r="V363" s="106">
        <f t="shared" si="165"/>
        <v>48586.34316150353</v>
      </c>
      <c r="W363" s="106">
        <f t="shared" si="165"/>
        <v>49140.326222742427</v>
      </c>
      <c r="X363" s="106">
        <f t="shared" si="165"/>
        <v>49646.190484183055</v>
      </c>
      <c r="Y363" s="106">
        <f t="shared" si="165"/>
        <v>50257.496261313157</v>
      </c>
      <c r="Z363" s="106">
        <f t="shared" si="165"/>
        <v>50815.463811509682</v>
      </c>
      <c r="AA363" s="106">
        <f t="shared" si="165"/>
        <v>51373.633807189079</v>
      </c>
      <c r="AB363" s="106">
        <f t="shared" si="165"/>
        <v>51931.804232689021</v>
      </c>
      <c r="AC363" s="106">
        <f t="shared" si="165"/>
        <v>52489.974228368403</v>
      </c>
      <c r="AD363" s="106">
        <f t="shared" si="165"/>
        <v>53048.144224047785</v>
      </c>
      <c r="AE363" s="106">
        <f t="shared" si="165"/>
        <v>53606.314649547734</v>
      </c>
      <c r="AF363" s="106">
        <f t="shared" si="165"/>
        <v>54149.640240949026</v>
      </c>
      <c r="AG363" s="106">
        <f t="shared" si="165"/>
        <v>54707.810666448968</v>
      </c>
      <c r="AH363" s="106">
        <f t="shared" si="165"/>
        <v>55265.980662128357</v>
      </c>
      <c r="AI363" s="106">
        <f t="shared" si="165"/>
        <v>55824.151087628285</v>
      </c>
      <c r="AJ363" s="106">
        <f t="shared" si="165"/>
        <v>56382.321083307659</v>
      </c>
      <c r="AK363" s="106">
        <f t="shared" si="165"/>
        <v>56940.491078987041</v>
      </c>
      <c r="AL363" s="106">
        <f t="shared" si="165"/>
        <v>57498.661504486976</v>
      </c>
      <c r="AM363" s="106">
        <f t="shared" si="165"/>
        <v>58056.83150016635</v>
      </c>
      <c r="AN363" s="106">
        <f t="shared" si="165"/>
        <v>58615.001925666322</v>
      </c>
      <c r="AO363" s="106">
        <f t="shared" si="165"/>
        <v>59150.485625358931</v>
      </c>
      <c r="AP363" s="106">
        <f t="shared" si="165"/>
        <v>59672.857572518304</v>
      </c>
      <c r="AQ363" s="106">
        <f t="shared" si="165"/>
        <v>60180.283339322043</v>
      </c>
      <c r="AR363" s="106">
        <f t="shared" si="165"/>
        <v>60670.998093429807</v>
      </c>
      <c r="AS363" s="106">
        <f>SUM(AS346:AS362)</f>
        <v>61143.424791713573</v>
      </c>
      <c r="AT363" s="4"/>
      <c r="AU363" s="4"/>
      <c r="AV363" s="4"/>
      <c r="AW363" s="4"/>
      <c r="AX363" s="4"/>
      <c r="AY363" s="4"/>
      <c r="AZ363" s="4"/>
      <c r="BA363" s="4"/>
      <c r="BB363" s="4"/>
      <c r="BC363" s="4"/>
      <c r="BD363" s="4"/>
      <c r="BE363" s="4"/>
      <c r="BF363" s="4"/>
      <c r="BG363" s="4"/>
      <c r="BH363" s="4"/>
      <c r="BI363" s="4"/>
      <c r="BJ363" s="4"/>
    </row>
    <row r="364" spans="1:62" x14ac:dyDescent="0.3">
      <c r="A364" s="4"/>
      <c r="B364" s="4"/>
      <c r="C36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row>
    <row r="365" spans="1:62" x14ac:dyDescent="0.3">
      <c r="A365" s="4"/>
      <c r="B365" s="4"/>
      <c r="C365" s="16" t="s">
        <v>138</v>
      </c>
      <c r="D365" s="17"/>
      <c r="E365" s="17"/>
      <c r="F365" s="17" t="s">
        <v>6</v>
      </c>
      <c r="G365" s="17" t="s">
        <v>7</v>
      </c>
      <c r="H365" s="17" t="s">
        <v>8</v>
      </c>
      <c r="I365" s="18"/>
      <c r="J365" s="18"/>
      <c r="K365" s="18"/>
      <c r="L365" s="18"/>
      <c r="M365" s="17">
        <f>$M$9</f>
        <v>2018</v>
      </c>
      <c r="N365" s="17">
        <f t="shared" ref="N365:AS365" si="166">M365+1</f>
        <v>2019</v>
      </c>
      <c r="O365" s="17">
        <f t="shared" si="166"/>
        <v>2020</v>
      </c>
      <c r="P365" s="17">
        <f t="shared" si="166"/>
        <v>2021</v>
      </c>
      <c r="Q365" s="17">
        <f t="shared" si="166"/>
        <v>2022</v>
      </c>
      <c r="R365" s="17">
        <f t="shared" si="166"/>
        <v>2023</v>
      </c>
      <c r="S365" s="17">
        <f t="shared" si="166"/>
        <v>2024</v>
      </c>
      <c r="T365" s="17">
        <f t="shared" si="166"/>
        <v>2025</v>
      </c>
      <c r="U365" s="17">
        <f t="shared" si="166"/>
        <v>2026</v>
      </c>
      <c r="V365" s="17">
        <f t="shared" si="166"/>
        <v>2027</v>
      </c>
      <c r="W365" s="17">
        <f t="shared" si="166"/>
        <v>2028</v>
      </c>
      <c r="X365" s="17">
        <f t="shared" si="166"/>
        <v>2029</v>
      </c>
      <c r="Y365" s="17">
        <f t="shared" si="166"/>
        <v>2030</v>
      </c>
      <c r="Z365" s="17">
        <f t="shared" si="166"/>
        <v>2031</v>
      </c>
      <c r="AA365" s="17">
        <f t="shared" si="166"/>
        <v>2032</v>
      </c>
      <c r="AB365" s="17">
        <f t="shared" si="166"/>
        <v>2033</v>
      </c>
      <c r="AC365" s="17">
        <f t="shared" si="166"/>
        <v>2034</v>
      </c>
      <c r="AD365" s="17">
        <f t="shared" si="166"/>
        <v>2035</v>
      </c>
      <c r="AE365" s="17">
        <f t="shared" si="166"/>
        <v>2036</v>
      </c>
      <c r="AF365" s="17">
        <f t="shared" si="166"/>
        <v>2037</v>
      </c>
      <c r="AG365" s="17">
        <f t="shared" si="166"/>
        <v>2038</v>
      </c>
      <c r="AH365" s="17">
        <f t="shared" si="166"/>
        <v>2039</v>
      </c>
      <c r="AI365" s="17">
        <f t="shared" si="166"/>
        <v>2040</v>
      </c>
      <c r="AJ365" s="17">
        <f t="shared" si="166"/>
        <v>2041</v>
      </c>
      <c r="AK365" s="17">
        <f t="shared" si="166"/>
        <v>2042</v>
      </c>
      <c r="AL365" s="17">
        <f t="shared" si="166"/>
        <v>2043</v>
      </c>
      <c r="AM365" s="17">
        <f t="shared" si="166"/>
        <v>2044</v>
      </c>
      <c r="AN365" s="17">
        <f t="shared" si="166"/>
        <v>2045</v>
      </c>
      <c r="AO365" s="17">
        <f t="shared" si="166"/>
        <v>2046</v>
      </c>
      <c r="AP365" s="17">
        <f t="shared" si="166"/>
        <v>2047</v>
      </c>
      <c r="AQ365" s="17">
        <f t="shared" si="166"/>
        <v>2048</v>
      </c>
      <c r="AR365" s="17">
        <f t="shared" si="166"/>
        <v>2049</v>
      </c>
      <c r="AS365" s="17">
        <f t="shared" si="166"/>
        <v>2050</v>
      </c>
      <c r="AT365" s="4"/>
      <c r="AU365" s="4"/>
      <c r="AV365" s="4"/>
      <c r="AW365" s="4"/>
      <c r="AX365" s="4"/>
      <c r="AY365" s="4"/>
      <c r="AZ365" s="4"/>
      <c r="BA365" s="4"/>
      <c r="BB365" s="4"/>
      <c r="BC365" s="4"/>
      <c r="BD365" s="4"/>
      <c r="BE365" s="4"/>
      <c r="BF365" s="4"/>
      <c r="BG365" s="4"/>
      <c r="BH365" s="4"/>
      <c r="BI365" s="4"/>
      <c r="BJ365" s="4"/>
    </row>
    <row r="366" spans="1:62" x14ac:dyDescent="0.3">
      <c r="A366" s="4"/>
      <c r="B366" s="4"/>
      <c r="C366" s="65" t="s">
        <v>139</v>
      </c>
      <c r="D366" s="4"/>
      <c r="E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row>
    <row r="367" spans="1:62" s="25" customFormat="1" x14ac:dyDescent="0.3">
      <c r="A367" s="19"/>
      <c r="B367" s="4"/>
      <c r="C367" s="20" t="s">
        <v>44</v>
      </c>
      <c r="D367" s="19"/>
      <c r="E367" s="19"/>
      <c r="F367" s="68" t="s">
        <v>59</v>
      </c>
      <c r="G367" s="68">
        <v>2030</v>
      </c>
      <c r="H367" s="68"/>
      <c r="I367" s="19"/>
      <c r="J367" s="4"/>
      <c r="K367" s="19"/>
      <c r="L367" s="19"/>
      <c r="M367" s="132">
        <v>0</v>
      </c>
      <c r="N367" s="132">
        <v>4336.6820000000007</v>
      </c>
      <c r="O367" s="132">
        <v>4788.7589999999909</v>
      </c>
      <c r="P367" s="132">
        <v>5454.4949999999953</v>
      </c>
      <c r="Q367" s="132">
        <v>5665.5920000000042</v>
      </c>
      <c r="R367" s="132">
        <v>5906.586000000003</v>
      </c>
      <c r="S367" s="132">
        <v>6108.9399999999951</v>
      </c>
      <c r="T367" s="132">
        <v>6239.3930000000109</v>
      </c>
      <c r="U367" s="132">
        <v>6383.9559999999983</v>
      </c>
      <c r="V367" s="132">
        <v>6492.9620000000068</v>
      </c>
      <c r="W367" s="132">
        <v>6582.0849999999991</v>
      </c>
      <c r="X367" s="132">
        <v>6704.6089999999895</v>
      </c>
      <c r="Y367" s="132">
        <v>6733.1499999999942</v>
      </c>
      <c r="Z367" s="133">
        <f>CHOOSE(
MATCH($F367,{"CAGR","Linear","Flat"},0),
Y367*(INDEX($J367:Y367,MATCH($G367,$J$365:Y$365,0))/INDEX($J367:Y367,MATCH($G367-$H367,$J$365:Y$365,0)))^(1/$H367),
Y367+(INDEX($J367:Y367,MATCH($G367,$J$365:Y$365,0))-INDEX($J367:Y367,MATCH($G367-$H367,$J$365:Y$365,0)))/$H367,
INDEX($J367:Y367,MATCH($G367,$J$365:Y$365,0))
)</f>
        <v>6733.1499999999942</v>
      </c>
      <c r="AA367" s="133">
        <f>CHOOSE(
MATCH($F367,{"CAGR","Linear","Flat"},0),
Z367*(INDEX($J367:Z367,MATCH($G367,$J$365:Z$365,0))/INDEX($J367:Z367,MATCH($G367-$H367,$J$365:Z$365,0)))^(1/$H367),
Z367+(INDEX($J367:Z367,MATCH($G367,$J$365:Z$365,0))-INDEX($J367:Z367,MATCH($G367-$H367,$J$365:Z$365,0)))/$H367,
INDEX($J367:Z367,MATCH($G367,$J$365:Z$365,0))
)</f>
        <v>6733.1499999999942</v>
      </c>
      <c r="AB367" s="133">
        <f>CHOOSE(
MATCH($F367,{"CAGR","Linear","Flat"},0),
AA367*(INDEX($J367:AA367,MATCH($G367,$J$365:AA$365,0))/INDEX($J367:AA367,MATCH($G367-$H367,$J$365:AA$365,0)))^(1/$H367),
AA367+(INDEX($J367:AA367,MATCH($G367,$J$365:AA$365,0))-INDEX($J367:AA367,MATCH($G367-$H367,$J$365:AA$365,0)))/$H367,
INDEX($J367:AA367,MATCH($G367,$J$365:AA$365,0))
)</f>
        <v>6733.1499999999942</v>
      </c>
      <c r="AC367" s="133">
        <f>CHOOSE(
MATCH($F367,{"CAGR","Linear","Flat"},0),
AB367*(INDEX($J367:AB367,MATCH($G367,$J$365:AB$365,0))/INDEX($J367:AB367,MATCH($G367-$H367,$J$365:AB$365,0)))^(1/$H367),
AB367+(INDEX($J367:AB367,MATCH($G367,$J$365:AB$365,0))-INDEX($J367:AB367,MATCH($G367-$H367,$J$365:AB$365,0)))/$H367,
INDEX($J367:AB367,MATCH($G367,$J$365:AB$365,0))
)</f>
        <v>6733.1499999999942</v>
      </c>
      <c r="AD367" s="133">
        <f>CHOOSE(
MATCH($F367,{"CAGR","Linear","Flat"},0),
AC367*(INDEX($J367:AC367,MATCH($G367,$J$365:AC$365,0))/INDEX($J367:AC367,MATCH($G367-$H367,$J$365:AC$365,0)))^(1/$H367),
AC367+(INDEX($J367:AC367,MATCH($G367,$J$365:AC$365,0))-INDEX($J367:AC367,MATCH($G367-$H367,$J$365:AC$365,0)))/$H367,
INDEX($J367:AC367,MATCH($G367,$J$365:AC$365,0))
)</f>
        <v>6733.1499999999942</v>
      </c>
      <c r="AE367" s="133">
        <f>CHOOSE(
MATCH($F367,{"CAGR","Linear","Flat"},0),
AD367*(INDEX($J367:AD367,MATCH($G367,$J$365:AD$365,0))/INDEX($J367:AD367,MATCH($G367-$H367,$J$365:AD$365,0)))^(1/$H367),
AD367+(INDEX($J367:AD367,MATCH($G367,$J$365:AD$365,0))-INDEX($J367:AD367,MATCH($G367-$H367,$J$365:AD$365,0)))/$H367,
INDEX($J367:AD367,MATCH($G367,$J$365:AD$365,0))
)</f>
        <v>6733.1499999999942</v>
      </c>
      <c r="AF367" s="133">
        <f>CHOOSE(
MATCH($F367,{"CAGR","Linear","Flat"},0),
AE367*(INDEX($J367:AE367,MATCH($G367,$J$365:AE$365,0))/INDEX($J367:AE367,MATCH($G367-$H367,$J$365:AE$365,0)))^(1/$H367),
AE367+(INDEX($J367:AE367,MATCH($G367,$J$365:AE$365,0))-INDEX($J367:AE367,MATCH($G367-$H367,$J$365:AE$365,0)))/$H367,
INDEX($J367:AE367,MATCH($G367,$J$365:AE$365,0))
)</f>
        <v>6733.1499999999942</v>
      </c>
      <c r="AG367" s="133">
        <f>CHOOSE(
MATCH($F367,{"CAGR","Linear","Flat"},0),
AF367*(INDEX($J367:AF367,MATCH($G367,$J$365:AF$365,0))/INDEX($J367:AF367,MATCH($G367-$H367,$J$365:AF$365,0)))^(1/$H367),
AF367+(INDEX($J367:AF367,MATCH($G367,$J$365:AF$365,0))-INDEX($J367:AF367,MATCH($G367-$H367,$J$365:AF$365,0)))/$H367,
INDEX($J367:AF367,MATCH($G367,$J$365:AF$365,0))
)</f>
        <v>6733.1499999999942</v>
      </c>
      <c r="AH367" s="133">
        <f>CHOOSE(
MATCH($F367,{"CAGR","Linear","Flat"},0),
AG367*(INDEX($J367:AG367,MATCH($G367,$J$365:AG$365,0))/INDEX($J367:AG367,MATCH($G367-$H367,$J$365:AG$365,0)))^(1/$H367),
AG367+(INDEX($J367:AG367,MATCH($G367,$J$365:AG$365,0))-INDEX($J367:AG367,MATCH($G367-$H367,$J$365:AG$365,0)))/$H367,
INDEX($J367:AG367,MATCH($G367,$J$365:AG$365,0))
)</f>
        <v>6733.1499999999942</v>
      </c>
      <c r="AI367" s="133">
        <f>CHOOSE(
MATCH($F367,{"CAGR","Linear","Flat"},0),
AH367*(INDEX($J367:AH367,MATCH($G367,$J$365:AH$365,0))/INDEX($J367:AH367,MATCH($G367-$H367,$J$365:AH$365,0)))^(1/$H367),
AH367+(INDEX($J367:AH367,MATCH($G367,$J$365:AH$365,0))-INDEX($J367:AH367,MATCH($G367-$H367,$J$365:AH$365,0)))/$H367,
INDEX($J367:AH367,MATCH($G367,$J$365:AH$365,0))
)</f>
        <v>6733.1499999999942</v>
      </c>
      <c r="AJ367" s="133">
        <f>CHOOSE(
MATCH($F367,{"CAGR","Linear","Flat"},0),
AI367*(INDEX($J367:AI367,MATCH($G367,$J$365:AI$365,0))/INDEX($J367:AI367,MATCH($G367-$H367,$J$365:AI$365,0)))^(1/$H367),
AI367+(INDEX($J367:AI367,MATCH($G367,$J$365:AI$365,0))-INDEX($J367:AI367,MATCH($G367-$H367,$J$365:AI$365,0)))/$H367,
INDEX($J367:AI367,MATCH($G367,$J$365:AI$365,0))
)</f>
        <v>6733.1499999999942</v>
      </c>
      <c r="AK367" s="133">
        <f>CHOOSE(
MATCH($F367,{"CAGR","Linear","Flat"},0),
AJ367*(INDEX($J367:AJ367,MATCH($G367,$J$365:AJ$365,0))/INDEX($J367:AJ367,MATCH($G367-$H367,$J$365:AJ$365,0)))^(1/$H367),
AJ367+(INDEX($J367:AJ367,MATCH($G367,$J$365:AJ$365,0))-INDEX($J367:AJ367,MATCH($G367-$H367,$J$365:AJ$365,0)))/$H367,
INDEX($J367:AJ367,MATCH($G367,$J$365:AJ$365,0))
)</f>
        <v>6733.1499999999942</v>
      </c>
      <c r="AL367" s="133">
        <f>CHOOSE(
MATCH($F367,{"CAGR","Linear","Flat"},0),
AK367*(INDEX($J367:AK367,MATCH($G367,$J$365:AK$365,0))/INDEX($J367:AK367,MATCH($G367-$H367,$J$365:AK$365,0)))^(1/$H367),
AK367+(INDEX($J367:AK367,MATCH($G367,$J$365:AK$365,0))-INDEX($J367:AK367,MATCH($G367-$H367,$J$365:AK$365,0)))/$H367,
INDEX($J367:AK367,MATCH($G367,$J$365:AK$365,0))
)</f>
        <v>6733.1499999999942</v>
      </c>
      <c r="AM367" s="133">
        <f>CHOOSE(
MATCH($F367,{"CAGR","Linear","Flat"},0),
AL367*(INDEX($J367:AL367,MATCH($G367,$J$365:AL$365,0))/INDEX($J367:AL367,MATCH($G367-$H367,$J$365:AL$365,0)))^(1/$H367),
AL367+(INDEX($J367:AL367,MATCH($G367,$J$365:AL$365,0))-INDEX($J367:AL367,MATCH($G367-$H367,$J$365:AL$365,0)))/$H367,
INDEX($J367:AL367,MATCH($G367,$J$365:AL$365,0))
)</f>
        <v>6733.1499999999942</v>
      </c>
      <c r="AN367" s="133">
        <f>CHOOSE(
MATCH($F367,{"CAGR","Linear","Flat"},0),
AM367*(INDEX($J367:AM367,MATCH($G367,$J$365:AM$365,0))/INDEX($J367:AM367,MATCH($G367-$H367,$J$365:AM$365,0)))^(1/$H367),
AM367+(INDEX($J367:AM367,MATCH($G367,$J$365:AM$365,0))-INDEX($J367:AM367,MATCH($G367-$H367,$J$365:AM$365,0)))/$H367,
INDEX($J367:AM367,MATCH($G367,$J$365:AM$365,0))
)</f>
        <v>6733.1499999999942</v>
      </c>
      <c r="AO367" s="133">
        <f>CHOOSE(
MATCH($F367,{"CAGR","Linear","Flat"},0),
AN367*(INDEX($J367:AN367,MATCH($G367,$J$365:AN$365,0))/INDEX($J367:AN367,MATCH($G367-$H367,$J$365:AN$365,0)))^(1/$H367),
AN367+(INDEX($J367:AN367,MATCH($G367,$J$365:AN$365,0))-INDEX($J367:AN367,MATCH($G367-$H367,$J$365:AN$365,0)))/$H367,
INDEX($J367:AN367,MATCH($G367,$J$365:AN$365,0))
)</f>
        <v>6733.1499999999942</v>
      </c>
      <c r="AP367" s="133">
        <f>CHOOSE(
MATCH($F367,{"CAGR","Linear","Flat"},0),
AO367*(INDEX($J367:AO367,MATCH($G367,$J$365:AO$365,0))/INDEX($J367:AO367,MATCH($G367-$H367,$J$365:AO$365,0)))^(1/$H367),
AO367+(INDEX($J367:AO367,MATCH($G367,$J$365:AO$365,0))-INDEX($J367:AO367,MATCH($G367-$H367,$J$365:AO$365,0)))/$H367,
INDEX($J367:AO367,MATCH($G367,$J$365:AO$365,0))
)</f>
        <v>6733.1499999999942</v>
      </c>
      <c r="AQ367" s="133">
        <f>CHOOSE(
MATCH($F367,{"CAGR","Linear","Flat"},0),
AP367*(INDEX($J367:AP367,MATCH($G367,$J$365:AP$365,0))/INDEX($J367:AP367,MATCH($G367-$H367,$J$365:AP$365,0)))^(1/$H367),
AP367+(INDEX($J367:AP367,MATCH($G367,$J$365:AP$365,0))-INDEX($J367:AP367,MATCH($G367-$H367,$J$365:AP$365,0)))/$H367,
INDEX($J367:AP367,MATCH($G367,$J$365:AP$365,0))
)</f>
        <v>6733.1499999999942</v>
      </c>
      <c r="AR367" s="133">
        <f>CHOOSE(
MATCH($F367,{"CAGR","Linear","Flat"},0),
AQ367*(INDEX($J367:AQ367,MATCH($G367,$J$365:AQ$365,0))/INDEX($J367:AQ367,MATCH($G367-$H367,$J$365:AQ$365,0)))^(1/$H367),
AQ367+(INDEX($J367:AQ367,MATCH($G367,$J$365:AQ$365,0))-INDEX($J367:AQ367,MATCH($G367-$H367,$J$365:AQ$365,0)))/$H367,
INDEX($J367:AQ367,MATCH($G367,$J$365:AQ$365,0))
)</f>
        <v>6733.1499999999942</v>
      </c>
      <c r="AS367" s="133">
        <f>CHOOSE(
MATCH($F367,{"CAGR","Linear","Flat"},0),
AR367*(INDEX($J367:AR367,MATCH($G367,$J$365:AR$365,0))/INDEX($J367:AR367,MATCH($G367-$H367,$J$365:AR$365,0)))^(1/$H367),
AR367+(INDEX($J367:AR367,MATCH($G367,$J$365:AR$365,0))-INDEX($J367:AR367,MATCH($G367-$H367,$J$365:AR$365,0)))/$H367,
INDEX($J367:AR367,MATCH($G367,$J$365:AR$365,0))
)</f>
        <v>6733.1499999999942</v>
      </c>
      <c r="AT367" s="19"/>
      <c r="AU367" s="19"/>
      <c r="AV367" s="19"/>
      <c r="AW367" s="19"/>
      <c r="AX367" s="19"/>
      <c r="AY367" s="19"/>
      <c r="AZ367" s="19"/>
      <c r="BA367" s="19"/>
      <c r="BB367" s="19"/>
      <c r="BC367" s="19"/>
      <c r="BD367" s="19"/>
      <c r="BE367" s="19"/>
      <c r="BF367" s="19"/>
      <c r="BG367" s="19"/>
      <c r="BH367" s="19"/>
      <c r="BI367" s="19"/>
      <c r="BJ367" s="19"/>
    </row>
    <row r="368" spans="1:62" s="25" customFormat="1" x14ac:dyDescent="0.3">
      <c r="A368" s="19"/>
      <c r="B368" s="4"/>
      <c r="C368" s="55" t="s">
        <v>46</v>
      </c>
      <c r="D368" s="19"/>
      <c r="E368" s="19"/>
      <c r="F368" s="68"/>
      <c r="G368" s="68"/>
      <c r="H368" s="68"/>
      <c r="I368" s="19"/>
      <c r="J368" s="4"/>
      <c r="K368" s="19"/>
      <c r="L368" s="19"/>
      <c r="M368" s="134"/>
      <c r="N368" s="134">
        <v>4337</v>
      </c>
      <c r="O368" s="134">
        <v>4726</v>
      </c>
      <c r="P368" s="134">
        <v>5333</v>
      </c>
      <c r="Q368" s="134">
        <v>5489</v>
      </c>
      <c r="R368" s="134">
        <v>5679</v>
      </c>
      <c r="S368" s="134">
        <v>5832</v>
      </c>
      <c r="T368" s="134">
        <v>5920</v>
      </c>
      <c r="U368" s="134">
        <v>6024</v>
      </c>
      <c r="V368" s="134">
        <v>6098</v>
      </c>
      <c r="W368" s="134">
        <v>6156</v>
      </c>
      <c r="X368" s="134">
        <v>6247</v>
      </c>
      <c r="Y368" s="134">
        <v>6252</v>
      </c>
      <c r="Z368" s="135">
        <v>6118</v>
      </c>
      <c r="AA368" s="135">
        <v>6095</v>
      </c>
      <c r="AB368" s="135">
        <v>6073</v>
      </c>
      <c r="AC368" s="135">
        <v>6054</v>
      </c>
      <c r="AD368" s="135">
        <v>6036</v>
      </c>
      <c r="AE368" s="135">
        <v>6019</v>
      </c>
      <c r="AF368" s="135">
        <v>6003</v>
      </c>
      <c r="AG368" s="135">
        <v>5988</v>
      </c>
      <c r="AH368" s="135">
        <v>5975</v>
      </c>
      <c r="AI368" s="135">
        <v>5962</v>
      </c>
      <c r="AJ368" s="135">
        <v>5950</v>
      </c>
      <c r="AK368" s="135">
        <v>5939</v>
      </c>
      <c r="AL368" s="135">
        <v>5928</v>
      </c>
      <c r="AM368" s="135">
        <v>5919</v>
      </c>
      <c r="AN368" s="135">
        <v>5909</v>
      </c>
      <c r="AO368" s="135">
        <v>5900</v>
      </c>
      <c r="AP368" s="135">
        <v>5892</v>
      </c>
      <c r="AQ368" s="135">
        <v>5884</v>
      </c>
      <c r="AR368" s="135">
        <v>5876</v>
      </c>
      <c r="AS368" s="135">
        <v>5869</v>
      </c>
      <c r="AT368" s="19"/>
      <c r="AU368" s="19"/>
      <c r="AV368" s="19"/>
      <c r="AW368" s="19"/>
      <c r="AX368" s="19"/>
      <c r="AY368" s="19"/>
      <c r="AZ368" s="19"/>
      <c r="BA368" s="19"/>
      <c r="BB368" s="19"/>
      <c r="BC368" s="19"/>
      <c r="BD368" s="19"/>
      <c r="BE368" s="19"/>
      <c r="BF368" s="19"/>
      <c r="BG368" s="19"/>
      <c r="BH368" s="19"/>
      <c r="BI368" s="19"/>
      <c r="BJ368" s="19"/>
    </row>
    <row r="369" spans="1:139" s="25" customFormat="1" x14ac:dyDescent="0.3">
      <c r="A369" s="19"/>
      <c r="B369" s="9" t="s">
        <v>140</v>
      </c>
      <c r="C369" s="55" t="s">
        <v>49</v>
      </c>
      <c r="D369" s="19"/>
      <c r="E369" s="19"/>
      <c r="F369" s="68"/>
      <c r="G369" s="68"/>
      <c r="H369" s="68"/>
      <c r="I369" s="19"/>
      <c r="J369" s="4"/>
      <c r="K369" s="19"/>
      <c r="L369" s="19"/>
      <c r="M369" s="134"/>
      <c r="N369" s="134" t="s">
        <v>47</v>
      </c>
      <c r="O369" s="134">
        <v>63</v>
      </c>
      <c r="P369" s="134">
        <v>121</v>
      </c>
      <c r="Q369" s="134">
        <v>177</v>
      </c>
      <c r="R369" s="134">
        <v>228</v>
      </c>
      <c r="S369" s="134">
        <v>277</v>
      </c>
      <c r="T369" s="134">
        <v>320</v>
      </c>
      <c r="U369" s="134">
        <v>360</v>
      </c>
      <c r="V369" s="134">
        <v>395</v>
      </c>
      <c r="W369" s="134">
        <v>426</v>
      </c>
      <c r="X369" s="134">
        <v>458</v>
      </c>
      <c r="Y369" s="134">
        <v>481</v>
      </c>
      <c r="Z369" s="135">
        <v>615</v>
      </c>
      <c r="AA369" s="135">
        <v>638</v>
      </c>
      <c r="AB369" s="135">
        <v>660</v>
      </c>
      <c r="AC369" s="135">
        <v>679</v>
      </c>
      <c r="AD369" s="135">
        <v>698</v>
      </c>
      <c r="AE369" s="135">
        <v>714</v>
      </c>
      <c r="AF369" s="135">
        <v>730</v>
      </c>
      <c r="AG369" s="135">
        <v>745</v>
      </c>
      <c r="AH369" s="135">
        <v>758</v>
      </c>
      <c r="AI369" s="135">
        <v>771</v>
      </c>
      <c r="AJ369" s="135">
        <v>783</v>
      </c>
      <c r="AK369" s="135">
        <v>794</v>
      </c>
      <c r="AL369" s="135">
        <v>805</v>
      </c>
      <c r="AM369" s="135">
        <v>815</v>
      </c>
      <c r="AN369" s="135">
        <v>824</v>
      </c>
      <c r="AO369" s="135">
        <v>833</v>
      </c>
      <c r="AP369" s="135">
        <v>841</v>
      </c>
      <c r="AQ369" s="135">
        <v>849</v>
      </c>
      <c r="AR369" s="135">
        <v>857</v>
      </c>
      <c r="AS369" s="135">
        <v>864</v>
      </c>
      <c r="AT369" s="19"/>
      <c r="AU369" s="19"/>
      <c r="AV369" s="19"/>
      <c r="AW369" s="19"/>
      <c r="AX369" s="19"/>
      <c r="AY369" s="19"/>
      <c r="AZ369" s="19"/>
      <c r="BA369" s="19"/>
      <c r="BB369" s="19"/>
      <c r="BC369" s="19"/>
      <c r="BD369" s="19"/>
      <c r="BE369" s="19"/>
      <c r="BF369" s="19"/>
      <c r="BG369" s="19"/>
      <c r="BH369" s="19"/>
      <c r="BI369" s="19"/>
      <c r="BJ369" s="19"/>
    </row>
    <row r="370" spans="1:139" s="25" customFormat="1" x14ac:dyDescent="0.3">
      <c r="A370" s="19"/>
      <c r="B370" s="4"/>
      <c r="C370" s="55" t="s">
        <v>39</v>
      </c>
      <c r="D370" s="19"/>
      <c r="E370" s="19"/>
      <c r="F370" s="68"/>
      <c r="G370" s="68"/>
      <c r="H370" s="68"/>
      <c r="I370" s="19"/>
      <c r="J370" s="4"/>
      <c r="K370" s="19"/>
      <c r="L370" s="19"/>
      <c r="M370" s="134">
        <v>0</v>
      </c>
      <c r="N370" s="134">
        <v>4336.6820000000007</v>
      </c>
      <c r="O370" s="134">
        <v>4399.3578959840779</v>
      </c>
      <c r="P370" s="134">
        <v>4457.9271234837252</v>
      </c>
      <c r="Q370" s="134">
        <v>4513.3546577310699</v>
      </c>
      <c r="R370" s="134">
        <v>4564.7468869761242</v>
      </c>
      <c r="S370" s="134">
        <v>4613.4744081105609</v>
      </c>
      <c r="T370" s="134">
        <v>4656.4230105635261</v>
      </c>
      <c r="U370" s="134">
        <v>4696.427480946445</v>
      </c>
      <c r="V370" s="134">
        <v>4731.2521936675348</v>
      </c>
      <c r="W370" s="134">
        <v>4762.7215867819868</v>
      </c>
      <c r="X370" s="134">
        <v>4794.4388849590105</v>
      </c>
      <c r="Y370" s="134">
        <v>4817.7669718134184</v>
      </c>
      <c r="Z370" s="135">
        <v>4951.4412071914885</v>
      </c>
      <c r="AA370" s="135">
        <v>4974.9015701521357</v>
      </c>
      <c r="AB370" s="135">
        <v>4996.4070549897224</v>
      </c>
      <c r="AC370" s="135">
        <v>5015.9140837392442</v>
      </c>
      <c r="AD370" s="135">
        <v>5034.1881282628929</v>
      </c>
      <c r="AE370" s="135">
        <v>5051.1086334846404</v>
      </c>
      <c r="AF370" s="135">
        <v>5066.8206118001208</v>
      </c>
      <c r="AG370" s="135">
        <v>5081.4490751832673</v>
      </c>
      <c r="AH370" s="135">
        <v>5094.8705773162892</v>
      </c>
      <c r="AI370" s="135">
        <v>5107.650542635176</v>
      </c>
      <c r="AJ370" s="135">
        <v>5119.6318067363118</v>
      </c>
      <c r="AK370" s="135">
        <v>5130.8869747122571</v>
      </c>
      <c r="AL370" s="135">
        <v>5141.4801103491573</v>
      </c>
      <c r="AM370" s="135">
        <v>5151.2692764247358</v>
      </c>
      <c r="AN370" s="135">
        <v>5160.7077893785563</v>
      </c>
      <c r="AO370" s="135">
        <v>5169.636138194126</v>
      </c>
      <c r="AP370" s="135">
        <v>5178.094597008233</v>
      </c>
      <c r="AQ370" s="135">
        <v>5186.1193094747705</v>
      </c>
      <c r="AR370" s="135">
        <v>5193.5689590459087</v>
      </c>
      <c r="AS370" s="135">
        <v>5200.8248336813613</v>
      </c>
      <c r="AT370" s="19"/>
      <c r="AU370" s="19"/>
      <c r="AV370" s="19"/>
      <c r="AW370" s="19"/>
      <c r="AX370" s="19"/>
      <c r="AY370" s="19"/>
      <c r="AZ370" s="19"/>
      <c r="BA370" s="19"/>
      <c r="BB370" s="19"/>
      <c r="BC370" s="19"/>
      <c r="BD370" s="19"/>
      <c r="BE370" s="19"/>
      <c r="BF370" s="19"/>
      <c r="BG370" s="19"/>
      <c r="BH370" s="19"/>
      <c r="BI370" s="19"/>
      <c r="BJ370" s="19"/>
    </row>
    <row r="371" spans="1:139" x14ac:dyDescent="0.3">
      <c r="A371" s="4"/>
      <c r="B371" s="4"/>
      <c r="C371" s="3" t="s">
        <v>40</v>
      </c>
      <c r="D371" s="4"/>
      <c r="E371" s="4"/>
      <c r="F371" s="4"/>
      <c r="G371" s="4"/>
      <c r="H371" s="4"/>
      <c r="I371" s="4"/>
      <c r="J371" s="4"/>
      <c r="K371" s="4"/>
      <c r="L371" s="4"/>
      <c r="M371" s="106">
        <v>0</v>
      </c>
      <c r="N371" s="106">
        <v>4336.6820000000007</v>
      </c>
      <c r="O371" s="106">
        <v>4399.3578959840779</v>
      </c>
      <c r="P371" s="106">
        <v>4457.9271234837252</v>
      </c>
      <c r="Q371" s="106">
        <v>4513.3546577310699</v>
      </c>
      <c r="R371" s="106">
        <v>4564.7468869761242</v>
      </c>
      <c r="S371" s="106">
        <v>4613.4744081105609</v>
      </c>
      <c r="T371" s="106">
        <v>4656.4230105635261</v>
      </c>
      <c r="U371" s="106">
        <v>4696.427480946445</v>
      </c>
      <c r="V371" s="106">
        <v>4731.2521936675348</v>
      </c>
      <c r="W371" s="106">
        <v>4762.7215867819868</v>
      </c>
      <c r="X371" s="106">
        <v>4794.4388849590105</v>
      </c>
      <c r="Y371" s="106">
        <v>4817.7669718134184</v>
      </c>
      <c r="Z371" s="106">
        <v>4951.4412071914885</v>
      </c>
      <c r="AA371" s="106">
        <v>4974.9015701521357</v>
      </c>
      <c r="AB371" s="106">
        <v>4996.4070549897224</v>
      </c>
      <c r="AC371" s="106">
        <v>5015.9140837392442</v>
      </c>
      <c r="AD371" s="106">
        <v>5034.1881282628929</v>
      </c>
      <c r="AE371" s="106">
        <v>5051.1086334846404</v>
      </c>
      <c r="AF371" s="106">
        <v>5066.8206118001208</v>
      </c>
      <c r="AG371" s="106">
        <v>5081.4490751832673</v>
      </c>
      <c r="AH371" s="106">
        <v>5094.8705773162892</v>
      </c>
      <c r="AI371" s="106">
        <v>5107.650542635176</v>
      </c>
      <c r="AJ371" s="106">
        <v>5119.6318067363118</v>
      </c>
      <c r="AK371" s="106">
        <v>5130.8869747122571</v>
      </c>
      <c r="AL371" s="106">
        <v>5141.4801103491573</v>
      </c>
      <c r="AM371" s="106">
        <v>5151.2692764247358</v>
      </c>
      <c r="AN371" s="106">
        <v>5160.7077893785563</v>
      </c>
      <c r="AO371" s="106">
        <v>5169.636138194126</v>
      </c>
      <c r="AP371" s="106">
        <v>5178.094597008233</v>
      </c>
      <c r="AQ371" s="106">
        <v>5186.1193094747705</v>
      </c>
      <c r="AR371" s="106">
        <v>5193.5689590459087</v>
      </c>
      <c r="AS371" s="106">
        <v>5200.8248336813613</v>
      </c>
      <c r="AT371" s="4"/>
      <c r="AU371" s="4"/>
      <c r="AV371" s="4"/>
      <c r="AW371" s="4"/>
      <c r="AX371" s="4"/>
      <c r="AY371" s="4"/>
      <c r="AZ371" s="4"/>
      <c r="BA371" s="4"/>
      <c r="BB371" s="4"/>
      <c r="BC371" s="4"/>
      <c r="BD371" s="4"/>
      <c r="BE371" s="4"/>
      <c r="BF371" s="4"/>
      <c r="BG371" s="4"/>
      <c r="BH371" s="4"/>
      <c r="BI371" s="4"/>
      <c r="BJ371" s="4"/>
    </row>
    <row r="372" spans="1:139" x14ac:dyDescent="0.3">
      <c r="A372" s="4"/>
      <c r="B372" s="4"/>
      <c r="C372" s="3"/>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row>
    <row r="373" spans="1:139" x14ac:dyDescent="0.3">
      <c r="A373" s="4"/>
      <c r="B373" s="4"/>
      <c r="C373" s="65" t="s">
        <v>141</v>
      </c>
      <c r="D373" s="4"/>
      <c r="E373" s="4"/>
      <c r="F373" s="4"/>
      <c r="G373" s="4"/>
      <c r="H373" s="4"/>
      <c r="I373" s="4"/>
      <c r="J373" s="4"/>
      <c r="K373" s="4"/>
      <c r="L373" s="4"/>
      <c r="M373" s="4"/>
      <c r="N373" s="5"/>
      <c r="O373" s="5"/>
      <c r="P373" s="5"/>
      <c r="Q373" s="5"/>
      <c r="R373" s="5"/>
      <c r="S373" s="5"/>
      <c r="T373" s="5"/>
      <c r="U373" s="5"/>
      <c r="V373" s="5"/>
      <c r="W373" s="5"/>
      <c r="X373" s="5"/>
      <c r="Y373" s="5"/>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row>
    <row r="374" spans="1:139" x14ac:dyDescent="0.3">
      <c r="A374" s="4"/>
      <c r="B374" s="4"/>
      <c r="C374" s="20" t="s">
        <v>90</v>
      </c>
      <c r="D374" s="4"/>
      <c r="E374" s="4"/>
      <c r="F374" s="71" t="s">
        <v>59</v>
      </c>
      <c r="G374" s="71">
        <v>2030</v>
      </c>
      <c r="H374" s="71"/>
      <c r="I374" s="4"/>
      <c r="J374" s="4"/>
      <c r="K374" s="4"/>
      <c r="L374" s="4"/>
      <c r="M374" s="136"/>
      <c r="N374" s="137">
        <v>295.74968232181391</v>
      </c>
      <c r="O374" s="137">
        <v>395.97328258491467</v>
      </c>
      <c r="P374" s="137">
        <v>499.54626744519823</v>
      </c>
      <c r="Q374" s="137">
        <v>607.77993120627093</v>
      </c>
      <c r="R374" s="137">
        <v>719.06687951838524</v>
      </c>
      <c r="S374" s="137">
        <v>832.52903909192094</v>
      </c>
      <c r="T374" s="137">
        <v>947.48376684995844</v>
      </c>
      <c r="U374" s="137">
        <v>1063.5407682090708</v>
      </c>
      <c r="V374" s="137">
        <v>1180.4874555006329</v>
      </c>
      <c r="W374" s="137">
        <v>1298.1654195338599</v>
      </c>
      <c r="X374" s="137">
        <v>1416.4036068455762</v>
      </c>
      <c r="Y374" s="137">
        <v>1535.0283325054174</v>
      </c>
      <c r="Z374" s="138">
        <f>CHOOSE(
MATCH($F374,{"CAGR","Linear","Flat"},0),
Y374*(INDEX($J374:Y374,MATCH($G374,$J$365:Y$365,0))/INDEX($J374:Y374,MATCH($G374-$H374,$J$365:Y$365,0)))^(1/$H374),
Y374+(INDEX($J374:Y374,MATCH($G374,$J$365:Y$365,0))-INDEX($J374:Y374,MATCH($G374-$H374,$J$365:Y$365,0)))/$H374,
INDEX($J374:Y374,MATCH($G374,$J$365:Y$365,0))
)</f>
        <v>1535.0283325054174</v>
      </c>
      <c r="AA374" s="138">
        <f>CHOOSE(
MATCH($F374,{"CAGR","Linear","Flat"},0),
Z374*(INDEX($J374:Z374,MATCH($G374,$J$365:Z$365,0))/INDEX($J374:Z374,MATCH($G374-$H374,$J$365:Z$365,0)))^(1/$H374),
Z374+(INDEX($J374:Z374,MATCH($G374,$J$365:Z$365,0))-INDEX($J374:Z374,MATCH($G374-$H374,$J$365:Z$365,0)))/$H374,
INDEX($J374:Z374,MATCH($G374,$J$365:Z$365,0))
)</f>
        <v>1535.0283325054174</v>
      </c>
      <c r="AB374" s="138">
        <f>CHOOSE(
MATCH($F374,{"CAGR","Linear","Flat"},0),
AA374*(INDEX($J374:AA374,MATCH($G374,$J$365:AA$365,0))/INDEX($J374:AA374,MATCH($G374-$H374,$J$365:AA$365,0)))^(1/$H374),
AA374+(INDEX($J374:AA374,MATCH($G374,$J$365:AA$365,0))-INDEX($J374:AA374,MATCH($G374-$H374,$J$365:AA$365,0)))/$H374,
INDEX($J374:AA374,MATCH($G374,$J$365:AA$365,0))
)</f>
        <v>1535.0283325054174</v>
      </c>
      <c r="AC374" s="138">
        <f>CHOOSE(
MATCH($F374,{"CAGR","Linear","Flat"},0),
AB374*(INDEX($J374:AB374,MATCH($G374,$J$365:AB$365,0))/INDEX($J374:AB374,MATCH($G374-$H374,$J$365:AB$365,0)))^(1/$H374),
AB374+(INDEX($J374:AB374,MATCH($G374,$J$365:AB$365,0))-INDEX($J374:AB374,MATCH($G374-$H374,$J$365:AB$365,0)))/$H374,
INDEX($J374:AB374,MATCH($G374,$J$365:AB$365,0))
)</f>
        <v>1535.0283325054174</v>
      </c>
      <c r="AD374" s="138">
        <f>CHOOSE(
MATCH($F374,{"CAGR","Linear","Flat"},0),
AC374*(INDEX($J374:AC374,MATCH($G374,$J$365:AC$365,0))/INDEX($J374:AC374,MATCH($G374-$H374,$J$365:AC$365,0)))^(1/$H374),
AC374+(INDEX($J374:AC374,MATCH($G374,$J$365:AC$365,0))-INDEX($J374:AC374,MATCH($G374-$H374,$J$365:AC$365,0)))/$H374,
INDEX($J374:AC374,MATCH($G374,$J$365:AC$365,0))
)</f>
        <v>1535.0283325054174</v>
      </c>
      <c r="AE374" s="138">
        <f>CHOOSE(
MATCH($F374,{"CAGR","Linear","Flat"},0),
AD374*(INDEX($J374:AD374,MATCH($G374,$J$365:AD$365,0))/INDEX($J374:AD374,MATCH($G374-$H374,$J$365:AD$365,0)))^(1/$H374),
AD374+(INDEX($J374:AD374,MATCH($G374,$J$365:AD$365,0))-INDEX($J374:AD374,MATCH($G374-$H374,$J$365:AD$365,0)))/$H374,
INDEX($J374:AD374,MATCH($G374,$J$365:AD$365,0))
)</f>
        <v>1535.0283325054174</v>
      </c>
      <c r="AF374" s="138">
        <f>CHOOSE(
MATCH($F374,{"CAGR","Linear","Flat"},0),
AE374*(INDEX($J374:AE374,MATCH($G374,$J$365:AE$365,0))/INDEX($J374:AE374,MATCH($G374-$H374,$J$365:AE$365,0)))^(1/$H374),
AE374+(INDEX($J374:AE374,MATCH($G374,$J$365:AE$365,0))-INDEX($J374:AE374,MATCH($G374-$H374,$J$365:AE$365,0)))/$H374,
INDEX($J374:AE374,MATCH($G374,$J$365:AE$365,0))
)</f>
        <v>1535.0283325054174</v>
      </c>
      <c r="AG374" s="138">
        <f>CHOOSE(
MATCH($F374,{"CAGR","Linear","Flat"},0),
AF374*(INDEX($J374:AF374,MATCH($G374,$J$365:AF$365,0))/INDEX($J374:AF374,MATCH($G374-$H374,$J$365:AF$365,0)))^(1/$H374),
AF374+(INDEX($J374:AF374,MATCH($G374,$J$365:AF$365,0))-INDEX($J374:AF374,MATCH($G374-$H374,$J$365:AF$365,0)))/$H374,
INDEX($J374:AF374,MATCH($G374,$J$365:AF$365,0))
)</f>
        <v>1535.0283325054174</v>
      </c>
      <c r="AH374" s="138">
        <f>CHOOSE(
MATCH($F374,{"CAGR","Linear","Flat"},0),
AG374*(INDEX($J374:AG374,MATCH($G374,$J$365:AG$365,0))/INDEX($J374:AG374,MATCH($G374-$H374,$J$365:AG$365,0)))^(1/$H374),
AG374+(INDEX($J374:AG374,MATCH($G374,$J$365:AG$365,0))-INDEX($J374:AG374,MATCH($G374-$H374,$J$365:AG$365,0)))/$H374,
INDEX($J374:AG374,MATCH($G374,$J$365:AG$365,0))
)</f>
        <v>1535.0283325054174</v>
      </c>
      <c r="AI374" s="138">
        <f>CHOOSE(
MATCH($F374,{"CAGR","Linear","Flat"},0),
AH374*(INDEX($J374:AH374,MATCH($G374,$J$365:AH$365,0))/INDEX($J374:AH374,MATCH($G374-$H374,$J$365:AH$365,0)))^(1/$H374),
AH374+(INDEX($J374:AH374,MATCH($G374,$J$365:AH$365,0))-INDEX($J374:AH374,MATCH($G374-$H374,$J$365:AH$365,0)))/$H374,
INDEX($J374:AH374,MATCH($G374,$J$365:AH$365,0))
)</f>
        <v>1535.0283325054174</v>
      </c>
      <c r="AJ374" s="138">
        <f>CHOOSE(
MATCH($F374,{"CAGR","Linear","Flat"},0),
AI374*(INDEX($J374:AI374,MATCH($G374,$J$365:AI$365,0))/INDEX($J374:AI374,MATCH($G374-$H374,$J$365:AI$365,0)))^(1/$H374),
AI374+(INDEX($J374:AI374,MATCH($G374,$J$365:AI$365,0))-INDEX($J374:AI374,MATCH($G374-$H374,$J$365:AI$365,0)))/$H374,
INDEX($J374:AI374,MATCH($G374,$J$365:AI$365,0))
)</f>
        <v>1535.0283325054174</v>
      </c>
      <c r="AK374" s="138">
        <f>CHOOSE(
MATCH($F374,{"CAGR","Linear","Flat"},0),
AJ374*(INDEX($J374:AJ374,MATCH($G374,$J$365:AJ$365,0))/INDEX($J374:AJ374,MATCH($G374-$H374,$J$365:AJ$365,0)))^(1/$H374),
AJ374+(INDEX($J374:AJ374,MATCH($G374,$J$365:AJ$365,0))-INDEX($J374:AJ374,MATCH($G374-$H374,$J$365:AJ$365,0)))/$H374,
INDEX($J374:AJ374,MATCH($G374,$J$365:AJ$365,0))
)</f>
        <v>1535.0283325054174</v>
      </c>
      <c r="AL374" s="138">
        <f>CHOOSE(
MATCH($F374,{"CAGR","Linear","Flat"},0),
AK374*(INDEX($J374:AK374,MATCH($G374,$J$365:AK$365,0))/INDEX($J374:AK374,MATCH($G374-$H374,$J$365:AK$365,0)))^(1/$H374),
AK374+(INDEX($J374:AK374,MATCH($G374,$J$365:AK$365,0))-INDEX($J374:AK374,MATCH($G374-$H374,$J$365:AK$365,0)))/$H374,
INDEX($J374:AK374,MATCH($G374,$J$365:AK$365,0))
)</f>
        <v>1535.0283325054174</v>
      </c>
      <c r="AM374" s="138">
        <f>CHOOSE(
MATCH($F374,{"CAGR","Linear","Flat"},0),
AL374*(INDEX($J374:AL374,MATCH($G374,$J$365:AL$365,0))/INDEX($J374:AL374,MATCH($G374-$H374,$J$365:AL$365,0)))^(1/$H374),
AL374+(INDEX($J374:AL374,MATCH($G374,$J$365:AL$365,0))-INDEX($J374:AL374,MATCH($G374-$H374,$J$365:AL$365,0)))/$H374,
INDEX($J374:AL374,MATCH($G374,$J$365:AL$365,0))
)</f>
        <v>1535.0283325054174</v>
      </c>
      <c r="AN374" s="138">
        <f>CHOOSE(
MATCH($F374,{"CAGR","Linear","Flat"},0),
AM374*(INDEX($J374:AM374,MATCH($G374,$J$365:AM$365,0))/INDEX($J374:AM374,MATCH($G374-$H374,$J$365:AM$365,0)))^(1/$H374),
AM374+(INDEX($J374:AM374,MATCH($G374,$J$365:AM$365,0))-INDEX($J374:AM374,MATCH($G374-$H374,$J$365:AM$365,0)))/$H374,
INDEX($J374:AM374,MATCH($G374,$J$365:AM$365,0))
)</f>
        <v>1535.0283325054174</v>
      </c>
      <c r="AO374" s="138">
        <f>CHOOSE(
MATCH($F374,{"CAGR","Linear","Flat"},0),
AN374*(INDEX($J374:AN374,MATCH($G374,$J$365:AN$365,0))/INDEX($J374:AN374,MATCH($G374-$H374,$J$365:AN$365,0)))^(1/$H374),
AN374+(INDEX($J374:AN374,MATCH($G374,$J$365:AN$365,0))-INDEX($J374:AN374,MATCH($G374-$H374,$J$365:AN$365,0)))/$H374,
INDEX($J374:AN374,MATCH($G374,$J$365:AN$365,0))
)</f>
        <v>1535.0283325054174</v>
      </c>
      <c r="AP374" s="138">
        <f>CHOOSE(
MATCH($F374,{"CAGR","Linear","Flat"},0),
AO374*(INDEX($J374:AO374,MATCH($G374,$J$365:AO$365,0))/INDEX($J374:AO374,MATCH($G374-$H374,$J$365:AO$365,0)))^(1/$H374),
AO374+(INDEX($J374:AO374,MATCH($G374,$J$365:AO$365,0))-INDEX($J374:AO374,MATCH($G374-$H374,$J$365:AO$365,0)))/$H374,
INDEX($J374:AO374,MATCH($G374,$J$365:AO$365,0))
)</f>
        <v>1535.0283325054174</v>
      </c>
      <c r="AQ374" s="138">
        <f>CHOOSE(
MATCH($F374,{"CAGR","Linear","Flat"},0),
AP374*(INDEX($J374:AP374,MATCH($G374,$J$365:AP$365,0))/INDEX($J374:AP374,MATCH($G374-$H374,$J$365:AP$365,0)))^(1/$H374),
AP374+(INDEX($J374:AP374,MATCH($G374,$J$365:AP$365,0))-INDEX($J374:AP374,MATCH($G374-$H374,$J$365:AP$365,0)))/$H374,
INDEX($J374:AP374,MATCH($G374,$J$365:AP$365,0))
)</f>
        <v>1535.0283325054174</v>
      </c>
      <c r="AR374" s="138">
        <f>CHOOSE(
MATCH($F374,{"CAGR","Linear","Flat"},0),
AQ374*(INDEX($J374:AQ374,MATCH($G374,$J$365:AQ$365,0))/INDEX($J374:AQ374,MATCH($G374-$H374,$J$365:AQ$365,0)))^(1/$H374),
AQ374+(INDEX($J374:AQ374,MATCH($G374,$J$365:AQ$365,0))-INDEX($J374:AQ374,MATCH($G374-$H374,$J$365:AQ$365,0)))/$H374,
INDEX($J374:AQ374,MATCH($G374,$J$365:AQ$365,0))
)</f>
        <v>1535.0283325054174</v>
      </c>
      <c r="AS374" s="138">
        <f>CHOOSE(
MATCH($F374,{"CAGR","Linear","Flat"},0),
AR374*(INDEX($J374:AR374,MATCH($G374,$J$365:AR$365,0))/INDEX($J374:AR374,MATCH($G374-$H374,$J$365:AR$365,0)))^(1/$H374),
AR374+(INDEX($J374:AR374,MATCH($G374,$J$365:AR$365,0))-INDEX($J374:AR374,MATCH($G374-$H374,$J$365:AR$365,0)))/$H374,
INDEX($J374:AR374,MATCH($G374,$J$365:AR$365,0))
)</f>
        <v>1535.0283325054174</v>
      </c>
      <c r="AT374" s="4"/>
      <c r="AU374" s="4"/>
      <c r="AV374" s="4"/>
      <c r="AW374" s="4"/>
      <c r="AX374" s="4"/>
      <c r="AY374" s="4"/>
      <c r="AZ374" s="4"/>
      <c r="BA374" s="4"/>
      <c r="BB374" s="4"/>
      <c r="BC374" s="4"/>
      <c r="BD374" s="4"/>
      <c r="BE374" s="4"/>
      <c r="BF374" s="4"/>
      <c r="BG374" s="4"/>
      <c r="BH374" s="4"/>
      <c r="BI374" s="4"/>
      <c r="BJ374" s="4"/>
    </row>
    <row r="375" spans="1:139" x14ac:dyDescent="0.3">
      <c r="A375" s="4"/>
      <c r="B375" s="4"/>
      <c r="C375" s="55" t="s">
        <v>39</v>
      </c>
      <c r="D375" s="4"/>
      <c r="E375" s="4"/>
      <c r="F375" s="71"/>
      <c r="G375" s="71"/>
      <c r="H375" s="71"/>
      <c r="I375" s="4"/>
      <c r="J375" s="4"/>
      <c r="K375" s="4"/>
      <c r="L375" s="4"/>
      <c r="M375" s="134">
        <v>0</v>
      </c>
      <c r="N375" s="134">
        <v>295.74968232181391</v>
      </c>
      <c r="O375" s="134">
        <v>295.74968232181391</v>
      </c>
      <c r="P375" s="134">
        <v>295.74968232181391</v>
      </c>
      <c r="Q375" s="134">
        <v>295.74968232181391</v>
      </c>
      <c r="R375" s="134">
        <v>295.74968232181391</v>
      </c>
      <c r="S375" s="134">
        <v>295.74968232181391</v>
      </c>
      <c r="T375" s="134">
        <v>295.74968232181391</v>
      </c>
      <c r="U375" s="134">
        <v>295.74968232181391</v>
      </c>
      <c r="V375" s="134">
        <v>295.74968232181391</v>
      </c>
      <c r="W375" s="134">
        <v>295.74968232181391</v>
      </c>
      <c r="X375" s="134">
        <v>295.74968232181391</v>
      </c>
      <c r="Y375" s="134">
        <v>295.74968232181391</v>
      </c>
      <c r="Z375" s="135">
        <v>295.74968232181391</v>
      </c>
      <c r="AA375" s="135">
        <v>295.74968232181391</v>
      </c>
      <c r="AB375" s="135">
        <v>295.74968232181391</v>
      </c>
      <c r="AC375" s="135">
        <v>295.74968232181391</v>
      </c>
      <c r="AD375" s="135">
        <v>295.74968232181391</v>
      </c>
      <c r="AE375" s="135">
        <v>295.74968232181391</v>
      </c>
      <c r="AF375" s="135">
        <v>295.74968232181391</v>
      </c>
      <c r="AG375" s="135">
        <v>295.74968232181391</v>
      </c>
      <c r="AH375" s="135">
        <v>295.74968232181391</v>
      </c>
      <c r="AI375" s="135">
        <v>295.74968232181391</v>
      </c>
      <c r="AJ375" s="135">
        <v>295.74968232181391</v>
      </c>
      <c r="AK375" s="135">
        <v>295.74968232181391</v>
      </c>
      <c r="AL375" s="135">
        <v>295.74968232181391</v>
      </c>
      <c r="AM375" s="135">
        <v>295.74968232181391</v>
      </c>
      <c r="AN375" s="135">
        <v>295.74968232181391</v>
      </c>
      <c r="AO375" s="135">
        <v>295.74968232181391</v>
      </c>
      <c r="AP375" s="135">
        <v>295.74968232181391</v>
      </c>
      <c r="AQ375" s="135">
        <v>295.74968232181391</v>
      </c>
      <c r="AR375" s="135">
        <v>295.74968232181391</v>
      </c>
      <c r="AS375" s="135">
        <v>295.74968232181391</v>
      </c>
      <c r="AT375" s="4"/>
      <c r="AU375" s="4"/>
      <c r="AV375" s="4"/>
      <c r="AW375" s="4"/>
      <c r="AX375" s="4"/>
      <c r="AY375" s="4"/>
      <c r="AZ375" s="4"/>
      <c r="BA375" s="4"/>
      <c r="BB375" s="4"/>
      <c r="BC375" s="4"/>
      <c r="BD375" s="4"/>
      <c r="BE375" s="4"/>
      <c r="BF375" s="4"/>
      <c r="BG375" s="4"/>
      <c r="BH375" s="4"/>
      <c r="BI375" s="4"/>
      <c r="BJ375" s="4"/>
    </row>
    <row r="376" spans="1:139" x14ac:dyDescent="0.3">
      <c r="A376" s="4"/>
      <c r="B376" s="4"/>
      <c r="C376" s="3" t="s">
        <v>40</v>
      </c>
      <c r="D376" s="4"/>
      <c r="E376" s="4"/>
      <c r="F376" s="4"/>
      <c r="G376" s="4"/>
      <c r="H376" s="4"/>
      <c r="I376" s="4"/>
      <c r="J376" s="9"/>
      <c r="K376" s="4"/>
      <c r="L376" s="4"/>
      <c r="M376" s="106">
        <v>0</v>
      </c>
      <c r="N376" s="106">
        <v>295.74968232181391</v>
      </c>
      <c r="O376" s="106">
        <v>295.74968232181391</v>
      </c>
      <c r="P376" s="106">
        <v>295.74968232181391</v>
      </c>
      <c r="Q376" s="106">
        <v>295.74968232181391</v>
      </c>
      <c r="R376" s="106">
        <v>295.74968232181391</v>
      </c>
      <c r="S376" s="106">
        <v>295.74968232181391</v>
      </c>
      <c r="T376" s="106">
        <v>295.74968232181391</v>
      </c>
      <c r="U376" s="106">
        <v>295.74968232181391</v>
      </c>
      <c r="V376" s="106">
        <v>295.74968232181391</v>
      </c>
      <c r="W376" s="106">
        <v>295.74968232181391</v>
      </c>
      <c r="X376" s="106">
        <v>295.74968232181391</v>
      </c>
      <c r="Y376" s="106">
        <v>295.74968232181391</v>
      </c>
      <c r="Z376" s="106">
        <v>295.74968232181391</v>
      </c>
      <c r="AA376" s="106">
        <v>295.74968232181391</v>
      </c>
      <c r="AB376" s="106">
        <v>295.74968232181391</v>
      </c>
      <c r="AC376" s="106">
        <v>295.74968232181391</v>
      </c>
      <c r="AD376" s="106">
        <v>295.74968232181391</v>
      </c>
      <c r="AE376" s="106">
        <v>295.74968232181391</v>
      </c>
      <c r="AF376" s="106">
        <v>295.74968232181391</v>
      </c>
      <c r="AG376" s="106">
        <v>295.74968232181391</v>
      </c>
      <c r="AH376" s="106">
        <v>295.74968232181391</v>
      </c>
      <c r="AI376" s="106">
        <v>295.74968232181391</v>
      </c>
      <c r="AJ376" s="106">
        <v>295.74968232181391</v>
      </c>
      <c r="AK376" s="106">
        <v>295.74968232181391</v>
      </c>
      <c r="AL376" s="106">
        <v>295.74968232181391</v>
      </c>
      <c r="AM376" s="106">
        <v>295.74968232181391</v>
      </c>
      <c r="AN376" s="106">
        <v>295.74968232181391</v>
      </c>
      <c r="AO376" s="106">
        <v>295.74968232181391</v>
      </c>
      <c r="AP376" s="106">
        <v>295.74968232181391</v>
      </c>
      <c r="AQ376" s="106">
        <v>295.74968232181391</v>
      </c>
      <c r="AR376" s="106">
        <v>295.74968232181391</v>
      </c>
      <c r="AS376" s="106">
        <v>295.74968232181391</v>
      </c>
      <c r="AT376" s="4"/>
      <c r="AU376" s="4"/>
      <c r="AV376" s="4"/>
      <c r="AW376" s="4"/>
      <c r="AX376" s="4"/>
      <c r="AY376" s="4"/>
      <c r="AZ376" s="4"/>
      <c r="BA376" s="4"/>
      <c r="BB376" s="4"/>
      <c r="BC376" s="4"/>
      <c r="BD376" s="4"/>
      <c r="BE376" s="4"/>
      <c r="BF376" s="4"/>
      <c r="BG376" s="4"/>
      <c r="BH376" s="4"/>
      <c r="BI376" s="4"/>
      <c r="BJ376" s="4"/>
    </row>
    <row r="377" spans="1:139" x14ac:dyDescent="0.3">
      <c r="A377" s="4"/>
      <c r="B377" s="4"/>
      <c r="C377" s="118"/>
      <c r="D377" s="4"/>
      <c r="E377" s="4"/>
      <c r="F377" s="4"/>
      <c r="G377" s="4"/>
      <c r="H377" s="4"/>
      <c r="I377" s="4"/>
      <c r="J377" s="4"/>
      <c r="K377" s="4"/>
      <c r="L377" s="4"/>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c r="AL377" s="5"/>
      <c r="AM377" s="5"/>
      <c r="AN377" s="5"/>
      <c r="AO377" s="5"/>
      <c r="AP377" s="5"/>
      <c r="AQ377" s="5"/>
      <c r="AR377" s="5"/>
      <c r="AS377" s="5"/>
      <c r="AT377" s="4"/>
      <c r="AU377" s="4"/>
      <c r="AV377" s="4"/>
      <c r="AW377" s="4"/>
      <c r="AX377" s="4"/>
      <c r="AY377" s="4"/>
      <c r="AZ377" s="4"/>
      <c r="BA377" s="4"/>
      <c r="BB377" s="4"/>
      <c r="BC377" s="4"/>
      <c r="BD377" s="4"/>
      <c r="BE377" s="4"/>
      <c r="BF377" s="4"/>
      <c r="BG377" s="4"/>
      <c r="BH377" s="4"/>
      <c r="BI377" s="4"/>
      <c r="BJ377" s="4"/>
    </row>
    <row r="378" spans="1:139" x14ac:dyDescent="0.3">
      <c r="A378" s="4"/>
      <c r="B378" s="4"/>
      <c r="C378" s="3" t="s">
        <v>142</v>
      </c>
      <c r="D378" s="4"/>
      <c r="E378" s="4"/>
      <c r="F378" s="4"/>
      <c r="G378" s="4"/>
      <c r="H378" s="4"/>
      <c r="I378" s="4"/>
      <c r="J378" s="4"/>
      <c r="K378" s="4"/>
      <c r="L378" s="4"/>
      <c r="M378" s="106">
        <f>M371+M376</f>
        <v>0</v>
      </c>
      <c r="N378" s="106">
        <f>N371+N376</f>
        <v>4632.4316823218142</v>
      </c>
      <c r="O378" s="106">
        <f t="shared" ref="O378:AS378" si="167">O371+O376</f>
        <v>4695.1075783058914</v>
      </c>
      <c r="P378" s="106">
        <f t="shared" si="167"/>
        <v>4753.6768058055386</v>
      </c>
      <c r="Q378" s="106">
        <f t="shared" si="167"/>
        <v>4809.1043400528833</v>
      </c>
      <c r="R378" s="106">
        <f t="shared" si="167"/>
        <v>4860.4965692979385</v>
      </c>
      <c r="S378" s="106">
        <f t="shared" si="167"/>
        <v>4909.2240904323753</v>
      </c>
      <c r="T378" s="106">
        <f t="shared" si="167"/>
        <v>4952.1726928853404</v>
      </c>
      <c r="U378" s="106">
        <f t="shared" si="167"/>
        <v>4992.1771632682594</v>
      </c>
      <c r="V378" s="106">
        <f t="shared" si="167"/>
        <v>5027.0018759893483</v>
      </c>
      <c r="W378" s="106">
        <f t="shared" si="167"/>
        <v>5058.4712691038003</v>
      </c>
      <c r="X378" s="106">
        <f t="shared" si="167"/>
        <v>5090.1885672808239</v>
      </c>
      <c r="Y378" s="106">
        <f t="shared" si="167"/>
        <v>5113.5166541352319</v>
      </c>
      <c r="Z378" s="106">
        <f t="shared" si="167"/>
        <v>5247.190889513302</v>
      </c>
      <c r="AA378" s="106">
        <f t="shared" si="167"/>
        <v>5270.6512524739501</v>
      </c>
      <c r="AB378" s="106">
        <f t="shared" si="167"/>
        <v>5292.1567373115358</v>
      </c>
      <c r="AC378" s="106">
        <f t="shared" si="167"/>
        <v>5311.6637660610577</v>
      </c>
      <c r="AD378" s="106">
        <f t="shared" si="167"/>
        <v>5329.9378105847063</v>
      </c>
      <c r="AE378" s="106">
        <f t="shared" si="167"/>
        <v>5346.8583158064539</v>
      </c>
      <c r="AF378" s="106">
        <f t="shared" si="167"/>
        <v>5362.5702941219351</v>
      </c>
      <c r="AG378" s="106">
        <f t="shared" si="167"/>
        <v>5377.1987575050807</v>
      </c>
      <c r="AH378" s="106">
        <f t="shared" si="167"/>
        <v>5390.6202596381027</v>
      </c>
      <c r="AI378" s="106">
        <f t="shared" si="167"/>
        <v>5403.4002249569894</v>
      </c>
      <c r="AJ378" s="106">
        <f t="shared" si="167"/>
        <v>5415.3814890581252</v>
      </c>
      <c r="AK378" s="106">
        <f t="shared" si="167"/>
        <v>5426.6366570340706</v>
      </c>
      <c r="AL378" s="106">
        <f t="shared" si="167"/>
        <v>5437.2297926709707</v>
      </c>
      <c r="AM378" s="106">
        <f t="shared" si="167"/>
        <v>5447.0189587465502</v>
      </c>
      <c r="AN378" s="106">
        <f t="shared" si="167"/>
        <v>5456.4574717003707</v>
      </c>
      <c r="AO378" s="106">
        <f t="shared" si="167"/>
        <v>5465.3858205159395</v>
      </c>
      <c r="AP378" s="106">
        <f t="shared" si="167"/>
        <v>5473.8442793300474</v>
      </c>
      <c r="AQ378" s="106">
        <f t="shared" si="167"/>
        <v>5481.8689917965839</v>
      </c>
      <c r="AR378" s="106">
        <f t="shared" si="167"/>
        <v>5489.3186413677231</v>
      </c>
      <c r="AS378" s="106">
        <f t="shared" si="167"/>
        <v>5496.5745160031747</v>
      </c>
      <c r="AT378" s="4"/>
      <c r="AU378" s="4"/>
      <c r="AV378" s="4"/>
      <c r="AW378" s="4"/>
      <c r="AX378" s="4"/>
      <c r="AY378" s="4"/>
      <c r="AZ378" s="4"/>
      <c r="BA378" s="4"/>
      <c r="BB378" s="4"/>
      <c r="BC378" s="4"/>
      <c r="BD378" s="4"/>
      <c r="BE378" s="4"/>
      <c r="BF378" s="4"/>
      <c r="BG378" s="4"/>
      <c r="BH378" s="4"/>
      <c r="BI378" s="4"/>
      <c r="BJ378" s="4"/>
    </row>
    <row r="379" spans="1:139" x14ac:dyDescent="0.3">
      <c r="A379" s="4"/>
      <c r="B379" s="4"/>
      <c r="C379" s="3"/>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s="4"/>
      <c r="BD379" s="4"/>
      <c r="BE379" s="4"/>
      <c r="BF379" s="4"/>
      <c r="BG379" s="4"/>
      <c r="BH379" s="4"/>
      <c r="BI379" s="4"/>
      <c r="BJ379" s="4"/>
    </row>
    <row r="380" spans="1:139" x14ac:dyDescent="0.3">
      <c r="A380" s="4"/>
      <c r="B380" s="4"/>
      <c r="C380" s="3" t="s">
        <v>143</v>
      </c>
      <c r="D380" s="4"/>
      <c r="E380" s="4"/>
      <c r="F380" s="4"/>
      <c r="G380" s="4"/>
      <c r="H380" s="4"/>
      <c r="I380" s="4"/>
      <c r="J380" s="4"/>
      <c r="K380" s="4"/>
      <c r="L380" s="4"/>
      <c r="M380" s="139">
        <f>'[1]Sys - PRM'!G29</f>
        <v>0.15</v>
      </c>
      <c r="N380" s="139">
        <f>'[1]Sys - PRM'!H29</f>
        <v>0.15</v>
      </c>
      <c r="O380" s="139">
        <f>'[1]Sys - PRM'!I29</f>
        <v>0.15</v>
      </c>
      <c r="P380" s="139">
        <f>'[1]Sys - PRM'!J29</f>
        <v>0.15</v>
      </c>
      <c r="Q380" s="139">
        <f>'[1]Sys - PRM'!K29</f>
        <v>0.15</v>
      </c>
      <c r="R380" s="139">
        <f>'[1]Sys - PRM'!L29</f>
        <v>0.15</v>
      </c>
      <c r="S380" s="139">
        <f>'[1]Sys - PRM'!M29</f>
        <v>0.15</v>
      </c>
      <c r="T380" s="139">
        <f>'[1]Sys - PRM'!N29</f>
        <v>0.15</v>
      </c>
      <c r="U380" s="139">
        <f>'[1]Sys - PRM'!O29</f>
        <v>0.15</v>
      </c>
      <c r="V380" s="139">
        <f>'[1]Sys - PRM'!P29</f>
        <v>0.15</v>
      </c>
      <c r="W380" s="139">
        <f>'[1]Sys - PRM'!Q29</f>
        <v>0.15</v>
      </c>
      <c r="X380" s="139">
        <f>'[1]Sys - PRM'!R29</f>
        <v>0.15</v>
      </c>
      <c r="Y380" s="139">
        <f>'[1]Sys - PRM'!S29</f>
        <v>0.15</v>
      </c>
      <c r="Z380" s="139">
        <f>'[1]Sys - PRM'!T29</f>
        <v>0.15</v>
      </c>
      <c r="AA380" s="139">
        <f>'[1]Sys - PRM'!U29</f>
        <v>0.15</v>
      </c>
      <c r="AB380" s="139">
        <f>'[1]Sys - PRM'!V29</f>
        <v>0.15</v>
      </c>
      <c r="AC380" s="139">
        <f>'[1]Sys - PRM'!W29</f>
        <v>0.15</v>
      </c>
      <c r="AD380" s="139">
        <f>'[1]Sys - PRM'!X29</f>
        <v>0.15</v>
      </c>
      <c r="AE380" s="139">
        <f>'[1]Sys - PRM'!Y29</f>
        <v>0.15</v>
      </c>
      <c r="AF380" s="139">
        <f>'[1]Sys - PRM'!Z29</f>
        <v>0.15</v>
      </c>
      <c r="AG380" s="139">
        <f>'[1]Sys - PRM'!AA29</f>
        <v>0.15</v>
      </c>
      <c r="AH380" s="139">
        <f>'[1]Sys - PRM'!AB29</f>
        <v>0.15</v>
      </c>
      <c r="AI380" s="139">
        <f>'[1]Sys - PRM'!AC29</f>
        <v>0.15</v>
      </c>
      <c r="AJ380" s="139">
        <f>'[1]Sys - PRM'!AD29</f>
        <v>0.15</v>
      </c>
      <c r="AK380" s="139">
        <f>'[1]Sys - PRM'!AE29</f>
        <v>0.15</v>
      </c>
      <c r="AL380" s="139">
        <f>'[1]Sys - PRM'!AF29</f>
        <v>0.15</v>
      </c>
      <c r="AM380" s="139">
        <f>'[1]Sys - PRM'!AG29</f>
        <v>0.15</v>
      </c>
      <c r="AN380" s="139">
        <f>'[1]Sys - PRM'!AH29</f>
        <v>0.15</v>
      </c>
      <c r="AO380" s="139">
        <f>'[1]Sys - PRM'!AI29</f>
        <v>0.15</v>
      </c>
      <c r="AP380" s="139">
        <f>'[1]Sys - PRM'!AJ29</f>
        <v>0.15</v>
      </c>
      <c r="AQ380" s="139">
        <f>'[1]Sys - PRM'!AK29</f>
        <v>0.15</v>
      </c>
      <c r="AR380" s="139">
        <f>'[1]Sys - PRM'!AL29</f>
        <v>0.15</v>
      </c>
      <c r="AS380" s="139">
        <f>'[1]Sys - PRM'!AM29</f>
        <v>0.15</v>
      </c>
      <c r="AT380" s="4"/>
      <c r="AU380" s="4"/>
      <c r="AV380" s="4"/>
      <c r="AW380" s="4"/>
      <c r="AX380" s="4"/>
      <c r="AY380" s="4"/>
      <c r="AZ380" s="4"/>
      <c r="BA380" s="4"/>
      <c r="BB380" s="4"/>
      <c r="BC380" s="4"/>
      <c r="BD380" s="4"/>
      <c r="BE380" s="4"/>
      <c r="BF380" s="4"/>
      <c r="BG380" s="4"/>
      <c r="BH380" s="4"/>
      <c r="BI380" s="4"/>
      <c r="BJ380" s="4"/>
    </row>
    <row r="381" spans="1:139" x14ac:dyDescent="0.3">
      <c r="A381" s="4"/>
      <c r="B381" s="4"/>
      <c r="C381" s="3" t="s">
        <v>144</v>
      </c>
      <c r="D381" s="4"/>
      <c r="E381" s="4"/>
      <c r="F381" s="4"/>
      <c r="G381" s="4"/>
      <c r="H381" s="4"/>
      <c r="I381" s="4"/>
      <c r="J381" s="4"/>
      <c r="K381" s="4"/>
      <c r="L381" s="4"/>
      <c r="M381" s="106">
        <f>M378*M380</f>
        <v>0</v>
      </c>
      <c r="N381" s="106">
        <f>N378*N380</f>
        <v>694.86475234827208</v>
      </c>
      <c r="O381" s="106">
        <f t="shared" ref="O381:AR381" si="168">O378*O380</f>
        <v>704.26613674588373</v>
      </c>
      <c r="P381" s="106">
        <f t="shared" si="168"/>
        <v>713.05152087083081</v>
      </c>
      <c r="Q381" s="106">
        <f t="shared" si="168"/>
        <v>721.36565100793246</v>
      </c>
      <c r="R381" s="106">
        <f t="shared" si="168"/>
        <v>729.07448539469078</v>
      </c>
      <c r="S381" s="106">
        <f t="shared" si="168"/>
        <v>736.38361356485632</v>
      </c>
      <c r="T381" s="106">
        <f t="shared" si="168"/>
        <v>742.825903932801</v>
      </c>
      <c r="U381" s="106">
        <f t="shared" si="168"/>
        <v>748.82657449023884</v>
      </c>
      <c r="V381" s="106">
        <f t="shared" si="168"/>
        <v>754.05028139840226</v>
      </c>
      <c r="W381" s="106">
        <f t="shared" si="168"/>
        <v>758.77069036556998</v>
      </c>
      <c r="X381" s="106">
        <f t="shared" si="168"/>
        <v>763.52828509212361</v>
      </c>
      <c r="Y381" s="106">
        <f t="shared" si="168"/>
        <v>767.0274981202848</v>
      </c>
      <c r="Z381" s="106">
        <f t="shared" si="168"/>
        <v>787.07863342699522</v>
      </c>
      <c r="AA381" s="106">
        <f t="shared" si="168"/>
        <v>790.59768787109249</v>
      </c>
      <c r="AB381" s="106">
        <f t="shared" si="168"/>
        <v>793.82351059673033</v>
      </c>
      <c r="AC381" s="106">
        <f t="shared" si="168"/>
        <v>796.74956490915861</v>
      </c>
      <c r="AD381" s="106">
        <f t="shared" si="168"/>
        <v>799.49067158770595</v>
      </c>
      <c r="AE381" s="106">
        <f t="shared" si="168"/>
        <v>802.02874737096806</v>
      </c>
      <c r="AF381" s="106">
        <f t="shared" si="168"/>
        <v>804.38554411829023</v>
      </c>
      <c r="AG381" s="106">
        <f t="shared" si="168"/>
        <v>806.57981362576209</v>
      </c>
      <c r="AH381" s="106">
        <f t="shared" si="168"/>
        <v>808.59303894571542</v>
      </c>
      <c r="AI381" s="106">
        <f t="shared" si="168"/>
        <v>810.51003374354843</v>
      </c>
      <c r="AJ381" s="106">
        <f t="shared" si="168"/>
        <v>812.30722335871872</v>
      </c>
      <c r="AK381" s="106">
        <f t="shared" si="168"/>
        <v>813.99549855511054</v>
      </c>
      <c r="AL381" s="106">
        <f t="shared" si="168"/>
        <v>815.58446890064556</v>
      </c>
      <c r="AM381" s="106">
        <f t="shared" si="168"/>
        <v>817.05284381198248</v>
      </c>
      <c r="AN381" s="106">
        <f t="shared" si="168"/>
        <v>818.46862075505555</v>
      </c>
      <c r="AO381" s="106">
        <f t="shared" si="168"/>
        <v>819.80787307739092</v>
      </c>
      <c r="AP381" s="106">
        <f t="shared" si="168"/>
        <v>821.07664189950708</v>
      </c>
      <c r="AQ381" s="106">
        <f t="shared" si="168"/>
        <v>822.28034876948755</v>
      </c>
      <c r="AR381" s="106">
        <f t="shared" si="168"/>
        <v>823.39779620515844</v>
      </c>
      <c r="AS381" s="106">
        <f>AS378*AS380</f>
        <v>824.48617740047621</v>
      </c>
      <c r="AT381" s="4"/>
      <c r="AU381" s="4"/>
      <c r="AV381" s="4"/>
      <c r="AW381" s="4"/>
      <c r="AX381" s="4"/>
      <c r="AY381" s="4"/>
      <c r="AZ381" s="4"/>
      <c r="BA381" s="4"/>
      <c r="BB381" s="4"/>
      <c r="BC381" s="4"/>
      <c r="BD381" s="4"/>
      <c r="BE381" s="4"/>
      <c r="BF381" s="4"/>
      <c r="BG381" s="4"/>
      <c r="BH381" s="4"/>
      <c r="BI381" s="4"/>
      <c r="BJ381" s="4"/>
      <c r="BK381" s="4"/>
      <c r="BL381" s="4"/>
      <c r="BM381" s="4"/>
      <c r="BN381" s="4"/>
      <c r="BO381" s="4"/>
      <c r="BP381" s="4"/>
      <c r="BQ381" s="4"/>
      <c r="BR381" s="4"/>
      <c r="BS381" s="4"/>
      <c r="BT381" s="4"/>
      <c r="BU381" s="4"/>
      <c r="BV381" s="4"/>
      <c r="BW381" s="4"/>
      <c r="BX381" s="4"/>
      <c r="BY381" s="4"/>
      <c r="BZ381" s="4"/>
      <c r="CA381" s="4"/>
      <c r="CB381" s="4"/>
      <c r="CC381" s="4"/>
      <c r="CD381" s="4"/>
      <c r="CE381" s="4"/>
      <c r="CF381" s="4"/>
      <c r="CG381" s="4"/>
      <c r="CH381" s="4"/>
      <c r="CI381" s="4"/>
      <c r="CJ381" s="4"/>
      <c r="CK381" s="4"/>
      <c r="CL381" s="4"/>
      <c r="CM381" s="4"/>
      <c r="CN381" s="4"/>
      <c r="CO381" s="4"/>
      <c r="CP381" s="4"/>
      <c r="CQ381" s="4"/>
      <c r="CR381" s="4"/>
      <c r="CS381" s="4"/>
      <c r="CT381" s="4"/>
      <c r="CU381" s="4"/>
      <c r="CV381" s="4"/>
      <c r="CW381" s="4"/>
      <c r="CX381" s="4"/>
      <c r="CY381" s="4"/>
      <c r="CZ381" s="4"/>
      <c r="DA381" s="4"/>
      <c r="DB381" s="4"/>
      <c r="DC381" s="4"/>
      <c r="DD381" s="4"/>
      <c r="DE381" s="4"/>
      <c r="DF381" s="4"/>
      <c r="DG381" s="4"/>
      <c r="DH381" s="4"/>
      <c r="DI381" s="4"/>
      <c r="DJ381" s="4"/>
      <c r="DK381" s="4"/>
      <c r="DL381" s="4"/>
      <c r="DM381" s="4"/>
      <c r="DN381" s="4"/>
      <c r="DO381" s="4"/>
      <c r="DP381" s="4"/>
      <c r="DQ381" s="4"/>
      <c r="DR381" s="4"/>
      <c r="DS381" s="4"/>
      <c r="DT381" s="4"/>
      <c r="DU381" s="4"/>
      <c r="DV381" s="4"/>
      <c r="DW381" s="4"/>
      <c r="DX381" s="4"/>
      <c r="DY381" s="4"/>
      <c r="DZ381" s="4"/>
      <c r="EA381" s="4"/>
      <c r="EB381" s="4"/>
      <c r="EC381" s="4"/>
      <c r="ED381" s="4"/>
      <c r="EE381" s="4"/>
      <c r="EF381" s="4"/>
      <c r="EG381" s="4"/>
      <c r="EH381" s="4"/>
      <c r="EI381" s="4"/>
    </row>
    <row r="382" spans="1:139" s="4" customFormat="1" x14ac:dyDescent="0.3">
      <c r="C382" s="103"/>
    </row>
    <row r="383" spans="1:139" x14ac:dyDescent="0.3">
      <c r="A383" s="4"/>
      <c r="B383" s="4"/>
      <c r="C383" s="16" t="s">
        <v>145</v>
      </c>
      <c r="D383" s="17"/>
      <c r="E383" s="17"/>
      <c r="F383" s="17"/>
      <c r="G383" s="17"/>
      <c r="H383" s="17"/>
      <c r="I383" s="18"/>
      <c r="J383" s="18"/>
      <c r="K383" s="18"/>
      <c r="L383" s="18"/>
      <c r="M383" s="17">
        <v>2018</v>
      </c>
      <c r="N383" s="17">
        <f t="shared" ref="N383:AS383" si="169">M383+1</f>
        <v>2019</v>
      </c>
      <c r="O383" s="17">
        <f t="shared" si="169"/>
        <v>2020</v>
      </c>
      <c r="P383" s="17">
        <f t="shared" si="169"/>
        <v>2021</v>
      </c>
      <c r="Q383" s="17">
        <f t="shared" si="169"/>
        <v>2022</v>
      </c>
      <c r="R383" s="17">
        <f t="shared" si="169"/>
        <v>2023</v>
      </c>
      <c r="S383" s="17">
        <f t="shared" si="169"/>
        <v>2024</v>
      </c>
      <c r="T383" s="17">
        <f t="shared" si="169"/>
        <v>2025</v>
      </c>
      <c r="U383" s="17">
        <f t="shared" si="169"/>
        <v>2026</v>
      </c>
      <c r="V383" s="17">
        <f t="shared" si="169"/>
        <v>2027</v>
      </c>
      <c r="W383" s="17">
        <f t="shared" si="169"/>
        <v>2028</v>
      </c>
      <c r="X383" s="17">
        <f t="shared" si="169"/>
        <v>2029</v>
      </c>
      <c r="Y383" s="17">
        <f t="shared" si="169"/>
        <v>2030</v>
      </c>
      <c r="Z383" s="17">
        <f t="shared" si="169"/>
        <v>2031</v>
      </c>
      <c r="AA383" s="17">
        <f t="shared" si="169"/>
        <v>2032</v>
      </c>
      <c r="AB383" s="17">
        <f t="shared" si="169"/>
        <v>2033</v>
      </c>
      <c r="AC383" s="17">
        <f t="shared" si="169"/>
        <v>2034</v>
      </c>
      <c r="AD383" s="17">
        <f t="shared" si="169"/>
        <v>2035</v>
      </c>
      <c r="AE383" s="17">
        <f t="shared" si="169"/>
        <v>2036</v>
      </c>
      <c r="AF383" s="17">
        <f t="shared" si="169"/>
        <v>2037</v>
      </c>
      <c r="AG383" s="17">
        <f t="shared" si="169"/>
        <v>2038</v>
      </c>
      <c r="AH383" s="17">
        <f t="shared" si="169"/>
        <v>2039</v>
      </c>
      <c r="AI383" s="17">
        <f t="shared" si="169"/>
        <v>2040</v>
      </c>
      <c r="AJ383" s="17">
        <f t="shared" si="169"/>
        <v>2041</v>
      </c>
      <c r="AK383" s="17">
        <f t="shared" si="169"/>
        <v>2042</v>
      </c>
      <c r="AL383" s="17">
        <f t="shared" si="169"/>
        <v>2043</v>
      </c>
      <c r="AM383" s="17">
        <f t="shared" si="169"/>
        <v>2044</v>
      </c>
      <c r="AN383" s="17">
        <f t="shared" si="169"/>
        <v>2045</v>
      </c>
      <c r="AO383" s="17">
        <f t="shared" si="169"/>
        <v>2046</v>
      </c>
      <c r="AP383" s="17">
        <f t="shared" si="169"/>
        <v>2047</v>
      </c>
      <c r="AQ383" s="17">
        <f t="shared" si="169"/>
        <v>2048</v>
      </c>
      <c r="AR383" s="17">
        <f t="shared" si="169"/>
        <v>2049</v>
      </c>
      <c r="AS383" s="17">
        <f t="shared" si="169"/>
        <v>2050</v>
      </c>
      <c r="AT383" s="4"/>
      <c r="AU383" s="4"/>
      <c r="AV383" s="4"/>
      <c r="AW383" s="4"/>
      <c r="AX383" s="4"/>
      <c r="AY383" s="4"/>
      <c r="AZ383" s="4"/>
      <c r="BA383" s="4"/>
      <c r="BB383" s="4"/>
      <c r="BC383" s="4"/>
      <c r="BD383" s="4"/>
      <c r="BE383" s="4"/>
      <c r="BF383" s="4"/>
      <c r="BG383" s="4"/>
      <c r="BH383" s="4"/>
      <c r="BI383" s="4"/>
      <c r="BJ383" s="4"/>
    </row>
    <row r="384" spans="1:139" x14ac:dyDescent="0.3">
      <c r="A384" s="4"/>
      <c r="B384" s="4"/>
      <c r="C384" s="4" t="str">
        <f>C345</f>
        <v>Scenario-Specific Managed Net Peak (MW)</v>
      </c>
      <c r="D384" s="4"/>
      <c r="E384" s="4"/>
      <c r="F384" s="4"/>
      <c r="G384" s="4"/>
      <c r="H384" s="4"/>
      <c r="I384" s="4"/>
      <c r="J384" s="4"/>
      <c r="K384" s="4"/>
      <c r="L384" s="4"/>
      <c r="M384" s="81">
        <f t="shared" ref="M384:AS384" si="170">M363</f>
        <v>0</v>
      </c>
      <c r="N384" s="81">
        <f t="shared" si="170"/>
        <v>46227.898999999998</v>
      </c>
      <c r="O384" s="81">
        <f>O363</f>
        <v>46204.471574865376</v>
      </c>
      <c r="P384" s="81">
        <f t="shared" si="170"/>
        <v>45855.178538048836</v>
      </c>
      <c r="Q384" s="81">
        <f t="shared" si="170"/>
        <v>46327.914855786992</v>
      </c>
      <c r="R384" s="81">
        <f t="shared" si="170"/>
        <v>46914.013243479014</v>
      </c>
      <c r="S384" s="81">
        <f t="shared" si="170"/>
        <v>47028.540736295668</v>
      </c>
      <c r="T384" s="81">
        <f t="shared" si="170"/>
        <v>47567.840570549968</v>
      </c>
      <c r="U384" s="81">
        <f t="shared" si="170"/>
        <v>48066.053309624156</v>
      </c>
      <c r="V384" s="81">
        <f t="shared" si="170"/>
        <v>48586.34316150353</v>
      </c>
      <c r="W384" s="81">
        <f t="shared" si="170"/>
        <v>49140.326222742427</v>
      </c>
      <c r="X384" s="81">
        <f t="shared" si="170"/>
        <v>49646.190484183055</v>
      </c>
      <c r="Y384" s="81">
        <f t="shared" si="170"/>
        <v>50257.496261313157</v>
      </c>
      <c r="Z384" s="81">
        <f t="shared" si="170"/>
        <v>50815.463811509682</v>
      </c>
      <c r="AA384" s="81">
        <f t="shared" si="170"/>
        <v>51373.633807189079</v>
      </c>
      <c r="AB384" s="81">
        <f t="shared" si="170"/>
        <v>51931.804232689021</v>
      </c>
      <c r="AC384" s="81">
        <f t="shared" si="170"/>
        <v>52489.974228368403</v>
      </c>
      <c r="AD384" s="81">
        <f t="shared" si="170"/>
        <v>53048.144224047785</v>
      </c>
      <c r="AE384" s="81">
        <f t="shared" si="170"/>
        <v>53606.314649547734</v>
      </c>
      <c r="AF384" s="81">
        <f t="shared" si="170"/>
        <v>54149.640240949026</v>
      </c>
      <c r="AG384" s="81">
        <f t="shared" si="170"/>
        <v>54707.810666448968</v>
      </c>
      <c r="AH384" s="81">
        <f t="shared" si="170"/>
        <v>55265.980662128357</v>
      </c>
      <c r="AI384" s="81">
        <f t="shared" si="170"/>
        <v>55824.151087628285</v>
      </c>
      <c r="AJ384" s="81">
        <f t="shared" si="170"/>
        <v>56382.321083307659</v>
      </c>
      <c r="AK384" s="81">
        <f t="shared" si="170"/>
        <v>56940.491078987041</v>
      </c>
      <c r="AL384" s="81">
        <f t="shared" si="170"/>
        <v>57498.661504486976</v>
      </c>
      <c r="AM384" s="81">
        <f t="shared" si="170"/>
        <v>58056.83150016635</v>
      </c>
      <c r="AN384" s="81">
        <f t="shared" si="170"/>
        <v>58615.001925666322</v>
      </c>
      <c r="AO384" s="81">
        <f t="shared" si="170"/>
        <v>59150.485625358931</v>
      </c>
      <c r="AP384" s="81">
        <f t="shared" si="170"/>
        <v>59672.857572518304</v>
      </c>
      <c r="AQ384" s="81">
        <f t="shared" si="170"/>
        <v>60180.283339322043</v>
      </c>
      <c r="AR384" s="81">
        <f t="shared" si="170"/>
        <v>60670.998093429807</v>
      </c>
      <c r="AS384" s="81">
        <f t="shared" si="170"/>
        <v>61143.424791713573</v>
      </c>
      <c r="AT384" s="4"/>
      <c r="AU384" s="4"/>
      <c r="AV384" s="4"/>
      <c r="AW384" s="4"/>
      <c r="AX384" s="4"/>
      <c r="AY384" s="4"/>
      <c r="AZ384" s="4"/>
      <c r="BA384" s="4"/>
      <c r="BB384" s="4"/>
      <c r="BC384" s="4"/>
      <c r="BD384" s="4"/>
      <c r="BE384" s="4"/>
      <c r="BF384" s="4"/>
      <c r="BG384" s="4"/>
      <c r="BH384" s="4"/>
      <c r="BI384" s="4"/>
      <c r="BJ384" s="4"/>
    </row>
    <row r="385" spans="1:62" x14ac:dyDescent="0.3">
      <c r="A385" s="4"/>
      <c r="B385" s="4"/>
      <c r="C385" s="80" t="str">
        <f xml:space="preserve"> "+ " &amp; C378</f>
        <v>+ Total BTM capacity contribution modeled as supply-side in RESOLVE (MW peak reduction)</v>
      </c>
      <c r="D385" s="4"/>
      <c r="E385" s="4"/>
      <c r="F385" s="4"/>
      <c r="G385" s="4"/>
      <c r="H385" s="4"/>
      <c r="I385" s="4"/>
      <c r="J385" s="4"/>
      <c r="K385" s="4"/>
      <c r="L385" s="4"/>
      <c r="M385" s="81">
        <f>M378</f>
        <v>0</v>
      </c>
      <c r="N385" s="81">
        <f t="shared" ref="N385:AS385" si="171">N378</f>
        <v>4632.4316823218142</v>
      </c>
      <c r="O385" s="81">
        <f>O378</f>
        <v>4695.1075783058914</v>
      </c>
      <c r="P385" s="81">
        <f t="shared" si="171"/>
        <v>4753.6768058055386</v>
      </c>
      <c r="Q385" s="81">
        <f t="shared" si="171"/>
        <v>4809.1043400528833</v>
      </c>
      <c r="R385" s="81">
        <f t="shared" si="171"/>
        <v>4860.4965692979385</v>
      </c>
      <c r="S385" s="81">
        <f t="shared" si="171"/>
        <v>4909.2240904323753</v>
      </c>
      <c r="T385" s="81">
        <f t="shared" si="171"/>
        <v>4952.1726928853404</v>
      </c>
      <c r="U385" s="81">
        <f t="shared" si="171"/>
        <v>4992.1771632682594</v>
      </c>
      <c r="V385" s="81">
        <f t="shared" si="171"/>
        <v>5027.0018759893483</v>
      </c>
      <c r="W385" s="81">
        <f t="shared" si="171"/>
        <v>5058.4712691038003</v>
      </c>
      <c r="X385" s="81">
        <f t="shared" si="171"/>
        <v>5090.1885672808239</v>
      </c>
      <c r="Y385" s="81">
        <f t="shared" si="171"/>
        <v>5113.5166541352319</v>
      </c>
      <c r="Z385" s="81">
        <f t="shared" si="171"/>
        <v>5247.190889513302</v>
      </c>
      <c r="AA385" s="81">
        <f t="shared" si="171"/>
        <v>5270.6512524739501</v>
      </c>
      <c r="AB385" s="81">
        <f t="shared" si="171"/>
        <v>5292.1567373115358</v>
      </c>
      <c r="AC385" s="81">
        <f t="shared" si="171"/>
        <v>5311.6637660610577</v>
      </c>
      <c r="AD385" s="81">
        <f t="shared" si="171"/>
        <v>5329.9378105847063</v>
      </c>
      <c r="AE385" s="81">
        <f t="shared" si="171"/>
        <v>5346.8583158064539</v>
      </c>
      <c r="AF385" s="81">
        <f t="shared" si="171"/>
        <v>5362.5702941219351</v>
      </c>
      <c r="AG385" s="81">
        <f t="shared" si="171"/>
        <v>5377.1987575050807</v>
      </c>
      <c r="AH385" s="81">
        <f t="shared" si="171"/>
        <v>5390.6202596381027</v>
      </c>
      <c r="AI385" s="81">
        <f t="shared" si="171"/>
        <v>5403.4002249569894</v>
      </c>
      <c r="AJ385" s="81">
        <f t="shared" si="171"/>
        <v>5415.3814890581252</v>
      </c>
      <c r="AK385" s="81">
        <f t="shared" si="171"/>
        <v>5426.6366570340706</v>
      </c>
      <c r="AL385" s="81">
        <f t="shared" si="171"/>
        <v>5437.2297926709707</v>
      </c>
      <c r="AM385" s="81">
        <f t="shared" si="171"/>
        <v>5447.0189587465502</v>
      </c>
      <c r="AN385" s="81">
        <f t="shared" si="171"/>
        <v>5456.4574717003707</v>
      </c>
      <c r="AO385" s="81">
        <f t="shared" si="171"/>
        <v>5465.3858205159395</v>
      </c>
      <c r="AP385" s="81">
        <f t="shared" si="171"/>
        <v>5473.8442793300474</v>
      </c>
      <c r="AQ385" s="81">
        <f t="shared" si="171"/>
        <v>5481.8689917965839</v>
      </c>
      <c r="AR385" s="81">
        <f t="shared" si="171"/>
        <v>5489.3186413677231</v>
      </c>
      <c r="AS385" s="81">
        <f t="shared" si="171"/>
        <v>5496.5745160031747</v>
      </c>
      <c r="AT385" s="4"/>
      <c r="AU385" s="4"/>
      <c r="AV385" s="4"/>
      <c r="AW385" s="4"/>
      <c r="AX385" s="4"/>
      <c r="AY385" s="4"/>
      <c r="AZ385" s="4"/>
      <c r="BA385" s="4"/>
      <c r="BB385" s="4"/>
      <c r="BC385" s="4"/>
      <c r="BD385" s="4"/>
      <c r="BE385" s="4"/>
      <c r="BF385" s="4"/>
      <c r="BG385" s="4"/>
      <c r="BH385" s="4"/>
      <c r="BI385" s="4"/>
      <c r="BJ385" s="4"/>
    </row>
    <row r="386" spans="1:62" x14ac:dyDescent="0.3">
      <c r="A386" s="4"/>
      <c r="B386" s="4"/>
      <c r="C386" s="80" t="str">
        <f>"- " &amp; C381</f>
        <v>- Reduction in Planning Reserve from demand-side capacity contribution (MW)</v>
      </c>
      <c r="D386" s="4"/>
      <c r="E386" s="4"/>
      <c r="F386" s="4"/>
      <c r="G386" s="4"/>
      <c r="H386" s="4"/>
      <c r="I386" s="4"/>
      <c r="J386" s="4"/>
      <c r="K386" s="4"/>
      <c r="L386" s="4"/>
      <c r="M386" s="81">
        <f>-M381</f>
        <v>0</v>
      </c>
      <c r="N386" s="81">
        <f>-N381</f>
        <v>-694.86475234827208</v>
      </c>
      <c r="O386" s="81">
        <f t="shared" ref="O386:AS386" si="172">-O381</f>
        <v>-704.26613674588373</v>
      </c>
      <c r="P386" s="81">
        <f t="shared" si="172"/>
        <v>-713.05152087083081</v>
      </c>
      <c r="Q386" s="81">
        <f t="shared" si="172"/>
        <v>-721.36565100793246</v>
      </c>
      <c r="R386" s="81">
        <f t="shared" si="172"/>
        <v>-729.07448539469078</v>
      </c>
      <c r="S386" s="81">
        <f t="shared" si="172"/>
        <v>-736.38361356485632</v>
      </c>
      <c r="T386" s="81">
        <f t="shared" si="172"/>
        <v>-742.825903932801</v>
      </c>
      <c r="U386" s="81">
        <f t="shared" si="172"/>
        <v>-748.82657449023884</v>
      </c>
      <c r="V386" s="81">
        <f t="shared" si="172"/>
        <v>-754.05028139840226</v>
      </c>
      <c r="W386" s="81">
        <f t="shared" si="172"/>
        <v>-758.77069036556998</v>
      </c>
      <c r="X386" s="81">
        <f t="shared" si="172"/>
        <v>-763.52828509212361</v>
      </c>
      <c r="Y386" s="81">
        <f t="shared" si="172"/>
        <v>-767.0274981202848</v>
      </c>
      <c r="Z386" s="81">
        <f t="shared" si="172"/>
        <v>-787.07863342699522</v>
      </c>
      <c r="AA386" s="81">
        <f t="shared" si="172"/>
        <v>-790.59768787109249</v>
      </c>
      <c r="AB386" s="81">
        <f t="shared" si="172"/>
        <v>-793.82351059673033</v>
      </c>
      <c r="AC386" s="81">
        <f t="shared" si="172"/>
        <v>-796.74956490915861</v>
      </c>
      <c r="AD386" s="81">
        <f t="shared" si="172"/>
        <v>-799.49067158770595</v>
      </c>
      <c r="AE386" s="81">
        <f t="shared" si="172"/>
        <v>-802.02874737096806</v>
      </c>
      <c r="AF386" s="81">
        <f t="shared" si="172"/>
        <v>-804.38554411829023</v>
      </c>
      <c r="AG386" s="81">
        <f t="shared" si="172"/>
        <v>-806.57981362576209</v>
      </c>
      <c r="AH386" s="81">
        <f t="shared" si="172"/>
        <v>-808.59303894571542</v>
      </c>
      <c r="AI386" s="81">
        <f t="shared" si="172"/>
        <v>-810.51003374354843</v>
      </c>
      <c r="AJ386" s="81">
        <f t="shared" si="172"/>
        <v>-812.30722335871872</v>
      </c>
      <c r="AK386" s="81">
        <f t="shared" si="172"/>
        <v>-813.99549855511054</v>
      </c>
      <c r="AL386" s="81">
        <f t="shared" si="172"/>
        <v>-815.58446890064556</v>
      </c>
      <c r="AM386" s="81">
        <f t="shared" si="172"/>
        <v>-817.05284381198248</v>
      </c>
      <c r="AN386" s="81">
        <f t="shared" si="172"/>
        <v>-818.46862075505555</v>
      </c>
      <c r="AO386" s="81">
        <f t="shared" si="172"/>
        <v>-819.80787307739092</v>
      </c>
      <c r="AP386" s="81">
        <f t="shared" si="172"/>
        <v>-821.07664189950708</v>
      </c>
      <c r="AQ386" s="81">
        <f t="shared" si="172"/>
        <v>-822.28034876948755</v>
      </c>
      <c r="AR386" s="81">
        <f t="shared" si="172"/>
        <v>-823.39779620515844</v>
      </c>
      <c r="AS386" s="81">
        <f t="shared" si="172"/>
        <v>-824.48617740047621</v>
      </c>
      <c r="AT386" s="4"/>
      <c r="AU386" s="4"/>
      <c r="AV386" s="4"/>
      <c r="AW386" s="4"/>
      <c r="AX386" s="4"/>
      <c r="AY386" s="4"/>
      <c r="AZ386" s="4"/>
      <c r="BA386" s="4"/>
      <c r="BB386" s="4"/>
      <c r="BC386" s="4"/>
      <c r="BD386" s="4"/>
      <c r="BE386" s="4"/>
      <c r="BF386" s="4"/>
      <c r="BG386" s="4"/>
      <c r="BH386" s="4"/>
      <c r="BI386" s="4"/>
      <c r="BJ386" s="4"/>
    </row>
    <row r="387" spans="1:62" x14ac:dyDescent="0.3">
      <c r="A387" s="4"/>
      <c r="B387" s="4"/>
      <c r="C387" s="105" t="s">
        <v>146</v>
      </c>
      <c r="D387" s="4"/>
      <c r="E387" s="4"/>
      <c r="F387" s="4"/>
      <c r="G387" s="4"/>
      <c r="H387" s="4"/>
      <c r="I387" s="4"/>
      <c r="J387" s="4"/>
      <c r="K387" s="4"/>
      <c r="L387" s="4"/>
      <c r="M387" s="81">
        <f>SUM(M384:M386)</f>
        <v>0</v>
      </c>
      <c r="N387" s="81">
        <f>SUM(N384:N386)</f>
        <v>50165.465929973543</v>
      </c>
      <c r="O387" s="81">
        <f t="shared" ref="O387:AS387" si="173">SUM(O384:O386)</f>
        <v>50195.313016425382</v>
      </c>
      <c r="P387" s="81">
        <f t="shared" si="173"/>
        <v>49895.803822983544</v>
      </c>
      <c r="Q387" s="81">
        <f t="shared" si="173"/>
        <v>50415.653544831948</v>
      </c>
      <c r="R387" s="81">
        <f t="shared" si="173"/>
        <v>51045.435327382263</v>
      </c>
      <c r="S387" s="81">
        <f t="shared" si="173"/>
        <v>51201.381213163186</v>
      </c>
      <c r="T387" s="81">
        <f t="shared" si="173"/>
        <v>51777.187359502503</v>
      </c>
      <c r="U387" s="81">
        <f t="shared" si="173"/>
        <v>52309.403898402175</v>
      </c>
      <c r="V387" s="81">
        <f t="shared" si="173"/>
        <v>52859.294756094474</v>
      </c>
      <c r="W387" s="81">
        <f t="shared" si="173"/>
        <v>53440.026801480657</v>
      </c>
      <c r="X387" s="81">
        <f t="shared" si="173"/>
        <v>53972.850766371761</v>
      </c>
      <c r="Y387" s="81">
        <f t="shared" si="173"/>
        <v>54603.985417328106</v>
      </c>
      <c r="Z387" s="81">
        <f t="shared" si="173"/>
        <v>55275.57606759599</v>
      </c>
      <c r="AA387" s="81">
        <f t="shared" si="173"/>
        <v>55853.687371791937</v>
      </c>
      <c r="AB387" s="81">
        <f t="shared" si="173"/>
        <v>56430.137459403821</v>
      </c>
      <c r="AC387" s="81">
        <f t="shared" si="173"/>
        <v>57004.888429520302</v>
      </c>
      <c r="AD387" s="81">
        <f t="shared" si="173"/>
        <v>57578.591363044783</v>
      </c>
      <c r="AE387" s="81">
        <f t="shared" si="173"/>
        <v>58151.144217983216</v>
      </c>
      <c r="AF387" s="81">
        <f t="shared" si="173"/>
        <v>58707.824990952671</v>
      </c>
      <c r="AG387" s="81">
        <f t="shared" si="173"/>
        <v>59278.429610328283</v>
      </c>
      <c r="AH387" s="81">
        <f t="shared" si="173"/>
        <v>59848.007882820748</v>
      </c>
      <c r="AI387" s="81">
        <f t="shared" si="173"/>
        <v>60417.041278841723</v>
      </c>
      <c r="AJ387" s="81">
        <f t="shared" si="173"/>
        <v>60985.395349007071</v>
      </c>
      <c r="AK387" s="81">
        <f t="shared" si="173"/>
        <v>61553.132237466001</v>
      </c>
      <c r="AL387" s="81">
        <f t="shared" si="173"/>
        <v>62120.3068282573</v>
      </c>
      <c r="AM387" s="81">
        <f t="shared" si="173"/>
        <v>62686.797615100921</v>
      </c>
      <c r="AN387" s="81">
        <f t="shared" si="173"/>
        <v>63252.990776611638</v>
      </c>
      <c r="AO387" s="81">
        <f t="shared" si="173"/>
        <v>63796.06357279748</v>
      </c>
      <c r="AP387" s="81">
        <f t="shared" si="173"/>
        <v>64325.625209948848</v>
      </c>
      <c r="AQ387" s="81">
        <f t="shared" si="173"/>
        <v>64839.871982349141</v>
      </c>
      <c r="AR387" s="81">
        <f t="shared" si="173"/>
        <v>65336.918938592367</v>
      </c>
      <c r="AS387" s="81">
        <f t="shared" si="173"/>
        <v>65815.513130316263</v>
      </c>
      <c r="AT387" s="4"/>
      <c r="AU387" s="4"/>
      <c r="AV387" s="4"/>
      <c r="AW387" s="4"/>
      <c r="AX387" s="4"/>
      <c r="AY387" s="4"/>
      <c r="AZ387" s="4"/>
      <c r="BA387" s="4"/>
      <c r="BB387" s="4"/>
      <c r="BC387" s="4"/>
      <c r="BD387" s="4"/>
      <c r="BE387" s="4"/>
      <c r="BF387" s="4"/>
      <c r="BG387" s="4"/>
      <c r="BH387" s="4"/>
      <c r="BI387" s="4"/>
      <c r="BJ387" s="4"/>
    </row>
    <row r="388" spans="1:62" x14ac:dyDescent="0.3">
      <c r="A388" s="4"/>
      <c r="B388" s="4"/>
      <c r="C388" s="80" t="s">
        <v>147</v>
      </c>
      <c r="D388" s="4"/>
      <c r="E388" s="4"/>
      <c r="F388" s="4"/>
      <c r="G388" s="4"/>
      <c r="H388" s="4"/>
      <c r="I388" s="4"/>
      <c r="J388" s="4"/>
      <c r="K388" s="4"/>
      <c r="L388" s="4"/>
      <c r="M388" s="81">
        <v>0</v>
      </c>
      <c r="N388" s="81">
        <v>0</v>
      </c>
      <c r="O388" s="81">
        <v>0</v>
      </c>
      <c r="P388" s="81">
        <v>0</v>
      </c>
      <c r="Q388" s="81">
        <v>0</v>
      </c>
      <c r="R388" s="81">
        <v>0</v>
      </c>
      <c r="S388" s="81">
        <v>1739.1304347826087</v>
      </c>
      <c r="T388" s="81">
        <v>1739.1304347826087</v>
      </c>
      <c r="U388" s="81">
        <v>1739.1304347826087</v>
      </c>
      <c r="V388" s="81">
        <v>1739.1304347826087</v>
      </c>
      <c r="W388" s="81">
        <v>1739.1304347826087</v>
      </c>
      <c r="X388" s="81">
        <v>1739.1304347826087</v>
      </c>
      <c r="Y388" s="81">
        <v>1739.1304347826087</v>
      </c>
      <c r="Z388" s="81">
        <v>1739.1304347826087</v>
      </c>
      <c r="AA388" s="81">
        <v>1739.1304347826087</v>
      </c>
      <c r="AB388" s="81">
        <v>1739.1304347826087</v>
      </c>
      <c r="AC388" s="81">
        <v>1739.1304347826087</v>
      </c>
      <c r="AD388" s="81">
        <v>1739.1304347826087</v>
      </c>
      <c r="AE388" s="81">
        <v>1739.1304347826087</v>
      </c>
      <c r="AF388" s="81">
        <v>1739.1304347826087</v>
      </c>
      <c r="AG388" s="81">
        <v>1739.1304347826087</v>
      </c>
      <c r="AH388" s="81">
        <v>1739.1304347826087</v>
      </c>
      <c r="AI388" s="81">
        <v>1739.1304347826087</v>
      </c>
      <c r="AJ388" s="81">
        <v>1739.1304347826087</v>
      </c>
      <c r="AK388" s="81">
        <v>1739.1304347826087</v>
      </c>
      <c r="AL388" s="81">
        <v>1739.1304347826087</v>
      </c>
      <c r="AM388" s="81">
        <v>1739.1304347826087</v>
      </c>
      <c r="AN388" s="81">
        <v>1739.1304347826087</v>
      </c>
      <c r="AO388" s="81">
        <v>1739.1304347826087</v>
      </c>
      <c r="AP388" s="81">
        <v>1739.1304347826087</v>
      </c>
      <c r="AQ388" s="81">
        <v>1739.1304347826087</v>
      </c>
      <c r="AR388" s="81">
        <v>1739.1304347826087</v>
      </c>
      <c r="AS388" s="81">
        <v>1739.1304347826087</v>
      </c>
      <c r="AT388" s="4"/>
      <c r="AU388" s="4"/>
      <c r="AV388" s="4"/>
      <c r="AW388" s="4"/>
      <c r="AX388" s="4"/>
      <c r="AY388" s="4"/>
      <c r="AZ388" s="4"/>
      <c r="BA388" s="4"/>
      <c r="BB388" s="4"/>
      <c r="BC388" s="4"/>
      <c r="BD388" s="4"/>
      <c r="BE388" s="4"/>
      <c r="BF388" s="4"/>
      <c r="BG388" s="4"/>
      <c r="BH388" s="4"/>
      <c r="BI388" s="4"/>
      <c r="BJ388" s="4"/>
    </row>
    <row r="389" spans="1:62" x14ac:dyDescent="0.3">
      <c r="A389" s="4"/>
      <c r="B389" s="4"/>
      <c r="C389" s="83" t="s">
        <v>148</v>
      </c>
      <c r="D389" s="4"/>
      <c r="E389" s="4"/>
      <c r="F389" s="4"/>
      <c r="G389" s="4"/>
      <c r="H389" s="4"/>
      <c r="I389" s="4"/>
      <c r="J389" s="4"/>
      <c r="K389" s="4"/>
      <c r="L389" s="4"/>
      <c r="M389" s="106">
        <f>M387+M388</f>
        <v>0</v>
      </c>
      <c r="N389" s="106">
        <f>N387+N388</f>
        <v>50165.465929973543</v>
      </c>
      <c r="O389" s="106">
        <f t="shared" ref="O389:AS389" si="174">O387+O388</f>
        <v>50195.313016425382</v>
      </c>
      <c r="P389" s="106">
        <f t="shared" si="174"/>
        <v>49895.803822983544</v>
      </c>
      <c r="Q389" s="106">
        <f t="shared" si="174"/>
        <v>50415.653544831948</v>
      </c>
      <c r="R389" s="106">
        <f t="shared" si="174"/>
        <v>51045.435327382263</v>
      </c>
      <c r="S389" s="106">
        <f t="shared" si="174"/>
        <v>52940.511647945794</v>
      </c>
      <c r="T389" s="106">
        <f t="shared" si="174"/>
        <v>53516.317794285111</v>
      </c>
      <c r="U389" s="106">
        <f t="shared" si="174"/>
        <v>54048.534333184783</v>
      </c>
      <c r="V389" s="106">
        <f t="shared" si="174"/>
        <v>54598.425190877082</v>
      </c>
      <c r="W389" s="106">
        <f t="shared" si="174"/>
        <v>55179.157236263265</v>
      </c>
      <c r="X389" s="106">
        <f t="shared" si="174"/>
        <v>55711.981201154369</v>
      </c>
      <c r="Y389" s="106">
        <f t="shared" si="174"/>
        <v>56343.115852110714</v>
      </c>
      <c r="Z389" s="106">
        <f t="shared" si="174"/>
        <v>57014.706502378598</v>
      </c>
      <c r="AA389" s="106">
        <f t="shared" si="174"/>
        <v>57592.817806574545</v>
      </c>
      <c r="AB389" s="106">
        <f t="shared" si="174"/>
        <v>58169.267894186429</v>
      </c>
      <c r="AC389" s="106">
        <f t="shared" si="174"/>
        <v>58744.018864302911</v>
      </c>
      <c r="AD389" s="106">
        <f t="shared" si="174"/>
        <v>59317.721797827391</v>
      </c>
      <c r="AE389" s="106">
        <f t="shared" si="174"/>
        <v>59890.274652765824</v>
      </c>
      <c r="AF389" s="106">
        <f t="shared" si="174"/>
        <v>60446.955425735279</v>
      </c>
      <c r="AG389" s="106">
        <f t="shared" si="174"/>
        <v>61017.560045110891</v>
      </c>
      <c r="AH389" s="106">
        <f t="shared" si="174"/>
        <v>61587.138317603356</v>
      </c>
      <c r="AI389" s="106">
        <f t="shared" si="174"/>
        <v>62156.171713624331</v>
      </c>
      <c r="AJ389" s="106">
        <f t="shared" si="174"/>
        <v>62724.525783789679</v>
      </c>
      <c r="AK389" s="106">
        <f t="shared" si="174"/>
        <v>63292.262672248609</v>
      </c>
      <c r="AL389" s="106">
        <f t="shared" si="174"/>
        <v>63859.437263039908</v>
      </c>
      <c r="AM389" s="106">
        <f t="shared" si="174"/>
        <v>64425.928049883529</v>
      </c>
      <c r="AN389" s="106">
        <f t="shared" si="174"/>
        <v>64992.121211394246</v>
      </c>
      <c r="AO389" s="106">
        <f t="shared" si="174"/>
        <v>65535.194007580089</v>
      </c>
      <c r="AP389" s="106">
        <f t="shared" si="174"/>
        <v>66064.755644731456</v>
      </c>
      <c r="AQ389" s="106">
        <f t="shared" si="174"/>
        <v>66579.002417131749</v>
      </c>
      <c r="AR389" s="106">
        <f t="shared" si="174"/>
        <v>67076.049373374975</v>
      </c>
      <c r="AS389" s="106">
        <f t="shared" si="174"/>
        <v>67554.643565098871</v>
      </c>
      <c r="AT389" s="4"/>
      <c r="AU389" s="4"/>
      <c r="AV389" s="4"/>
      <c r="AW389" s="4"/>
      <c r="AX389" s="4"/>
      <c r="AY389" s="4"/>
      <c r="AZ389" s="4"/>
      <c r="BA389" s="4"/>
      <c r="BB389" s="4"/>
      <c r="BC389" s="4"/>
      <c r="BD389" s="4"/>
      <c r="BE389" s="4"/>
      <c r="BF389" s="4"/>
      <c r="BG389" s="4"/>
      <c r="BH389" s="4"/>
      <c r="BI389" s="4"/>
      <c r="BJ389" s="4"/>
    </row>
    <row r="390" spans="1:62" x14ac:dyDescent="0.3">
      <c r="A390" s="4"/>
      <c r="B390" s="4"/>
      <c r="C390" s="3"/>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6"/>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row>
    <row r="391" spans="1:62" s="12" customFormat="1" x14ac:dyDescent="0.3">
      <c r="B391" s="12" t="s">
        <v>149</v>
      </c>
      <c r="D391" s="13" t="s">
        <v>76</v>
      </c>
      <c r="I391" s="14"/>
      <c r="J391" s="14"/>
      <c r="K391" s="14"/>
      <c r="L391" s="14"/>
    </row>
    <row r="392" spans="1:62" x14ac:dyDescent="0.3">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row>
    <row r="393" spans="1:62" x14ac:dyDescent="0.3">
      <c r="A393" s="4"/>
      <c r="B393" s="4"/>
      <c r="C393" s="16" t="s">
        <v>150</v>
      </c>
      <c r="D393" s="17"/>
      <c r="E393" s="17"/>
      <c r="F393" s="17" t="s">
        <v>6</v>
      </c>
      <c r="G393" s="17" t="s">
        <v>7</v>
      </c>
      <c r="H393" s="17" t="s">
        <v>8</v>
      </c>
      <c r="I393" s="18"/>
      <c r="J393" s="18"/>
      <c r="K393" s="18"/>
      <c r="L393" s="18"/>
      <c r="M393" s="17">
        <f>$M$9</f>
        <v>2018</v>
      </c>
      <c r="N393" s="17">
        <f t="shared" ref="N393:AS393" si="175">M393+1</f>
        <v>2019</v>
      </c>
      <c r="O393" s="17">
        <f t="shared" si="175"/>
        <v>2020</v>
      </c>
      <c r="P393" s="17">
        <f t="shared" si="175"/>
        <v>2021</v>
      </c>
      <c r="Q393" s="17">
        <f t="shared" si="175"/>
        <v>2022</v>
      </c>
      <c r="R393" s="17">
        <f t="shared" si="175"/>
        <v>2023</v>
      </c>
      <c r="S393" s="17">
        <f t="shared" si="175"/>
        <v>2024</v>
      </c>
      <c r="T393" s="17">
        <f t="shared" si="175"/>
        <v>2025</v>
      </c>
      <c r="U393" s="17">
        <f t="shared" si="175"/>
        <v>2026</v>
      </c>
      <c r="V393" s="17">
        <f t="shared" si="175"/>
        <v>2027</v>
      </c>
      <c r="W393" s="17">
        <f t="shared" si="175"/>
        <v>2028</v>
      </c>
      <c r="X393" s="17">
        <f t="shared" si="175"/>
        <v>2029</v>
      </c>
      <c r="Y393" s="17">
        <f t="shared" si="175"/>
        <v>2030</v>
      </c>
      <c r="Z393" s="17">
        <f t="shared" si="175"/>
        <v>2031</v>
      </c>
      <c r="AA393" s="17">
        <f t="shared" si="175"/>
        <v>2032</v>
      </c>
      <c r="AB393" s="17">
        <f t="shared" si="175"/>
        <v>2033</v>
      </c>
      <c r="AC393" s="17">
        <f t="shared" si="175"/>
        <v>2034</v>
      </c>
      <c r="AD393" s="17">
        <f t="shared" si="175"/>
        <v>2035</v>
      </c>
      <c r="AE393" s="17">
        <f t="shared" si="175"/>
        <v>2036</v>
      </c>
      <c r="AF393" s="17">
        <f t="shared" si="175"/>
        <v>2037</v>
      </c>
      <c r="AG393" s="17">
        <f t="shared" si="175"/>
        <v>2038</v>
      </c>
      <c r="AH393" s="17">
        <f t="shared" si="175"/>
        <v>2039</v>
      </c>
      <c r="AI393" s="17">
        <f t="shared" si="175"/>
        <v>2040</v>
      </c>
      <c r="AJ393" s="17">
        <f t="shared" si="175"/>
        <v>2041</v>
      </c>
      <c r="AK393" s="17">
        <f t="shared" si="175"/>
        <v>2042</v>
      </c>
      <c r="AL393" s="17">
        <f t="shared" si="175"/>
        <v>2043</v>
      </c>
      <c r="AM393" s="17">
        <f t="shared" si="175"/>
        <v>2044</v>
      </c>
      <c r="AN393" s="17">
        <f t="shared" si="175"/>
        <v>2045</v>
      </c>
      <c r="AO393" s="17">
        <f t="shared" si="175"/>
        <v>2046</v>
      </c>
      <c r="AP393" s="17">
        <f t="shared" si="175"/>
        <v>2047</v>
      </c>
      <c r="AQ393" s="17">
        <f t="shared" si="175"/>
        <v>2048</v>
      </c>
      <c r="AR393" s="17">
        <f t="shared" si="175"/>
        <v>2049</v>
      </c>
      <c r="AS393" s="17">
        <f t="shared" si="175"/>
        <v>2050</v>
      </c>
      <c r="AT393" s="4"/>
      <c r="AU393" s="4"/>
      <c r="AV393" s="4"/>
      <c r="AW393" s="4"/>
      <c r="AX393" s="4"/>
      <c r="AY393" s="4"/>
      <c r="AZ393" s="4"/>
      <c r="BA393" s="4"/>
      <c r="BB393" s="4"/>
      <c r="BC393" s="4"/>
      <c r="BD393" s="4"/>
      <c r="BE393" s="4"/>
      <c r="BF393" s="4"/>
      <c r="BG393" s="4"/>
      <c r="BH393" s="4"/>
      <c r="BI393" s="4"/>
      <c r="BJ393" s="4"/>
    </row>
    <row r="394" spans="1:62" x14ac:dyDescent="0.3">
      <c r="A394" s="3"/>
      <c r="B394" s="3"/>
      <c r="C394" s="4"/>
      <c r="D394" s="140"/>
      <c r="E394" s="140"/>
      <c r="F394" s="4"/>
      <c r="G394" s="4"/>
      <c r="H394" s="4"/>
      <c r="I394" s="141"/>
      <c r="J394" s="141"/>
      <c r="K394" s="141"/>
      <c r="L394" s="141"/>
      <c r="M394" s="140"/>
      <c r="N394" s="140"/>
      <c r="O394" s="140"/>
      <c r="P394" s="140"/>
      <c r="Q394" s="140"/>
      <c r="R394" s="140"/>
      <c r="S394" s="140"/>
      <c r="T394" s="140"/>
      <c r="U394" s="140"/>
      <c r="V394" s="140"/>
      <c r="W394" s="140"/>
      <c r="X394" s="140"/>
      <c r="Y394" s="140"/>
      <c r="Z394" s="4"/>
      <c r="AA394" s="4"/>
      <c r="AB394" s="4"/>
      <c r="AC394" s="4"/>
      <c r="AD394" s="4"/>
      <c r="AE394" s="4"/>
      <c r="AF394" s="4"/>
      <c r="AG394" s="4"/>
      <c r="AH394" s="4"/>
      <c r="AI394" s="4"/>
      <c r="AJ394" s="4"/>
      <c r="AK394" s="4"/>
      <c r="AL394" s="4"/>
      <c r="AM394" s="4"/>
      <c r="AN394" s="4"/>
      <c r="AO394" s="4"/>
      <c r="AP394" s="4"/>
      <c r="AQ394" s="4"/>
      <c r="AR394" s="4"/>
      <c r="AS394" s="4"/>
    </row>
    <row r="395" spans="1:62" x14ac:dyDescent="0.3">
      <c r="A395" s="3"/>
      <c r="B395" s="9"/>
      <c r="C395" s="4" t="s">
        <v>151</v>
      </c>
      <c r="D395" s="4" t="s">
        <v>151</v>
      </c>
      <c r="E395" s="4"/>
      <c r="F395" s="4"/>
      <c r="G395" s="4"/>
      <c r="H395" s="4"/>
      <c r="I395" s="4"/>
      <c r="J395" s="57"/>
      <c r="K395" s="57"/>
      <c r="L395" s="57"/>
      <c r="M395" s="73">
        <v>238199.10396825799</v>
      </c>
      <c r="N395" s="73">
        <v>239513.5896825424</v>
      </c>
      <c r="O395" s="73">
        <v>240828.0753968285</v>
      </c>
      <c r="P395" s="73">
        <v>241699.9999999986</v>
      </c>
      <c r="Q395" s="73">
        <v>243367.99999999971</v>
      </c>
      <c r="R395" s="73">
        <v>245068.99999999863</v>
      </c>
      <c r="S395" s="73">
        <v>246926.99999999951</v>
      </c>
      <c r="T395" s="73">
        <v>247724.99999999962</v>
      </c>
      <c r="U395" s="73">
        <v>248415.99999999983</v>
      </c>
      <c r="V395" s="73">
        <v>249728.9999999998</v>
      </c>
      <c r="W395" s="73">
        <v>251303.99999999971</v>
      </c>
      <c r="X395" s="73">
        <v>252366.5357142819</v>
      </c>
      <c r="Y395" s="73">
        <v>253972.9325396847</v>
      </c>
      <c r="Z395" s="73">
        <v>255287.41825397089</v>
      </c>
      <c r="AA395" s="73">
        <v>256601.90396825667</v>
      </c>
      <c r="AB395" s="73">
        <v>257916.38968254201</v>
      </c>
      <c r="AC395" s="73">
        <v>259230.87539682901</v>
      </c>
      <c r="AD395" s="73">
        <v>260545.36111111371</v>
      </c>
      <c r="AE395" s="73">
        <v>261859.84682539941</v>
      </c>
      <c r="AF395" s="73">
        <v>263174.33253968513</v>
      </c>
      <c r="AG395" s="73">
        <v>264488.81825397059</v>
      </c>
      <c r="AH395" s="73">
        <v>265803.30396825663</v>
      </c>
      <c r="AI395" s="73">
        <v>267117.78968254203</v>
      </c>
      <c r="AJ395" s="73">
        <v>268432.27539682796</v>
      </c>
      <c r="AK395" s="73">
        <v>269746.76111111353</v>
      </c>
      <c r="AL395" s="73">
        <v>271061.24682539987</v>
      </c>
      <c r="AM395" s="73">
        <v>272375.7325396855</v>
      </c>
      <c r="AN395" s="73">
        <v>273690.2182539709</v>
      </c>
      <c r="AO395" s="73">
        <v>275004.70396825677</v>
      </c>
      <c r="AP395" s="73">
        <v>276319.18968254153</v>
      </c>
      <c r="AQ395" s="73">
        <v>277633.6753968285</v>
      </c>
      <c r="AR395" s="73">
        <v>278948.16111111396</v>
      </c>
      <c r="AS395" s="73">
        <v>280262.6468253989</v>
      </c>
    </row>
    <row r="396" spans="1:62" x14ac:dyDescent="0.3">
      <c r="A396" s="3"/>
      <c r="B396" s="9"/>
      <c r="C396" s="4" t="s">
        <v>152</v>
      </c>
      <c r="D396" s="4" t="s">
        <v>152</v>
      </c>
      <c r="E396" s="4"/>
      <c r="F396" s="4"/>
      <c r="G396" s="4"/>
      <c r="H396" s="4"/>
      <c r="I396" s="4"/>
      <c r="J396" s="57"/>
      <c r="K396" s="57"/>
      <c r="L396" s="57"/>
      <c r="M396" s="73">
        <v>139174.26349206487</v>
      </c>
      <c r="N396" s="73">
        <v>140815.81825396957</v>
      </c>
      <c r="O396" s="73">
        <v>142457.3730158743</v>
      </c>
      <c r="P396" s="73">
        <v>143634.9999999998</v>
      </c>
      <c r="Q396" s="73">
        <v>146337.99999999971</v>
      </c>
      <c r="R396" s="73">
        <v>147489.99999999927</v>
      </c>
      <c r="S396" s="73">
        <v>148959.99999999965</v>
      </c>
      <c r="T396" s="73">
        <v>150579.99999999994</v>
      </c>
      <c r="U396" s="73">
        <v>152406.99999999985</v>
      </c>
      <c r="V396" s="73">
        <v>153760.99999999977</v>
      </c>
      <c r="W396" s="73">
        <v>155530.99999999962</v>
      </c>
      <c r="X396" s="73">
        <v>157284.3214285679</v>
      </c>
      <c r="Y396" s="73">
        <v>158872.92063492152</v>
      </c>
      <c r="Z396" s="73">
        <v>160514.47539682538</v>
      </c>
      <c r="AA396" s="73">
        <v>162156.03015873054</v>
      </c>
      <c r="AB396" s="73">
        <v>163797.58492063484</v>
      </c>
      <c r="AC396" s="73">
        <v>165439.13968253936</v>
      </c>
      <c r="AD396" s="73">
        <v>167080.69444444415</v>
      </c>
      <c r="AE396" s="73">
        <v>168722.24920634943</v>
      </c>
      <c r="AF396" s="73">
        <v>170363.80396825337</v>
      </c>
      <c r="AG396" s="73">
        <v>172005.35873015836</v>
      </c>
      <c r="AH396" s="73">
        <v>173646.91349206274</v>
      </c>
      <c r="AI396" s="73">
        <v>175288.46825396686</v>
      </c>
      <c r="AJ396" s="73">
        <v>176930.02301587255</v>
      </c>
      <c r="AK396" s="73">
        <v>178571.57777777713</v>
      </c>
      <c r="AL396" s="73">
        <v>180213.1325396816</v>
      </c>
      <c r="AM396" s="73">
        <v>181854.68730158659</v>
      </c>
      <c r="AN396" s="73">
        <v>183496.24206349079</v>
      </c>
      <c r="AO396" s="73">
        <v>185137.7968253954</v>
      </c>
      <c r="AP396" s="73">
        <v>186779.35158730042</v>
      </c>
      <c r="AQ396" s="73">
        <v>188420.90634920483</v>
      </c>
      <c r="AR396" s="73">
        <v>190062.46111111029</v>
      </c>
      <c r="AS396" s="73">
        <v>191704.01587301449</v>
      </c>
    </row>
    <row r="397" spans="1:62" x14ac:dyDescent="0.3">
      <c r="A397" s="3"/>
      <c r="B397" s="9"/>
      <c r="C397" s="4" t="s">
        <v>153</v>
      </c>
      <c r="D397" s="4" t="s">
        <v>153</v>
      </c>
      <c r="E397" s="4"/>
      <c r="F397" s="71" t="s">
        <v>154</v>
      </c>
      <c r="G397" s="71">
        <v>2030</v>
      </c>
      <c r="H397" s="71">
        <v>5</v>
      </c>
      <c r="I397" s="4"/>
      <c r="J397" s="57"/>
      <c r="K397" s="57"/>
      <c r="L397" s="57"/>
      <c r="M397" s="73">
        <v>27774.328719716224</v>
      </c>
      <c r="N397" s="73">
        <v>27575.111212043048</v>
      </c>
      <c r="O397" s="73">
        <v>27416.649028222902</v>
      </c>
      <c r="P397" s="73">
        <v>27376.121388291158</v>
      </c>
      <c r="Q397" s="73">
        <v>27401.312262954198</v>
      </c>
      <c r="R397" s="73">
        <v>27101.213181184208</v>
      </c>
      <c r="S397" s="73">
        <v>26970.996947277257</v>
      </c>
      <c r="T397" s="73">
        <v>26701.588335462959</v>
      </c>
      <c r="U397" s="73">
        <v>26595.283733169585</v>
      </c>
      <c r="V397" s="73">
        <v>26357.17329529754</v>
      </c>
      <c r="W397" s="73">
        <v>26146.886853991851</v>
      </c>
      <c r="X397" s="73">
        <v>25910.81075846879</v>
      </c>
      <c r="Y397" s="73">
        <v>25622.045407004232</v>
      </c>
      <c r="Z397" s="142">
        <f>CHOOSE(MATCH($F397,{"CAGR","Linear","Flat"},0),Y397*(INDEX($J397:Y397,MATCH($G397,$J$393:Y$393,0))/INDEX($J397:Y397,MATCH($G397-$H397,$J$393:Y$393,0)))^(1/$H397),Y397+(INDEX($J397:Y397,MATCH($G397,$J$393:Y$393,0))-INDEX($J397:Y397,MATCH($G397-$H397,$J$393:Y$393,0)))/$H397,INDEX($J397:Y397,MATCH($G397,$J$393:Y$393,0)))</f>
        <v>25411.431838995206</v>
      </c>
      <c r="AA397" s="142">
        <f>CHOOSE(MATCH($F397,{"CAGR","Linear","Flat"},0),Z397*(INDEX($J397:Z397,MATCH($G397,$J$393:Z$393,0))/INDEX($J397:Z397,MATCH($G397-$H397,$J$393:Z$393,0)))^(1/$H397),Z397+(INDEX($J397:Z397,MATCH($G397,$J$393:Z$393,0))-INDEX($J397:Z397,MATCH($G397-$H397,$J$393:Z$393,0)))/$H397,INDEX($J397:Z397,MATCH($G397,$J$393:Z$393,0)))</f>
        <v>25202.549517431373</v>
      </c>
      <c r="AB397" s="142">
        <f>CHOOSE(MATCH($F397,{"CAGR","Linear","Flat"},0),AA397*(INDEX($J397:AA397,MATCH($G397,$J$393:AA$393,0))/INDEX($J397:AA397,MATCH($G397-$H397,$J$393:AA$393,0)))^(1/$H397),AA397+(INDEX($J397:AA397,MATCH($G397,$J$393:AA$393,0))-INDEX($J397:AA397,MATCH($G397-$H397,$J$393:AA$393,0)))/$H397,INDEX($J397:AA397,MATCH($G397,$J$393:AA$393,0)))</f>
        <v>24995.384211442983</v>
      </c>
      <c r="AC397" s="142">
        <f>CHOOSE(MATCH($F397,{"CAGR","Linear","Flat"},0),AB397*(INDEX($J397:AB397,MATCH($G397,$J$393:AB$393,0))/INDEX($J397:AB397,MATCH($G397-$H397,$J$393:AB$393,0)))^(1/$H397),AB397+(INDEX($J397:AB397,MATCH($G397,$J$393:AB$393,0))-INDEX($J397:AB397,MATCH($G397-$H397,$J$393:AB$393,0)))/$H397,INDEX($J397:AB397,MATCH($G397,$J$393:AB$393,0)))</f>
        <v>24789.921807138235</v>
      </c>
      <c r="AD397" s="142">
        <f>CHOOSE(MATCH($F397,{"CAGR","Linear","Flat"},0),AC397*(INDEX($J397:AC397,MATCH($G397,$J$393:AC$393,0))/INDEX($J397:AC397,MATCH($G397-$H397,$J$393:AC$393,0)))^(1/$H397),AC397+(INDEX($J397:AC397,MATCH($G397,$J$393:AC$393,0))-INDEX($J397:AC397,MATCH($G397-$H397,$J$393:AC$393,0)))/$H397,INDEX($J397:AC397,MATCH($G397,$J$393:AC$393,0)))</f>
        <v>24586.148306641709</v>
      </c>
      <c r="AE397" s="142">
        <f>CHOOSE(MATCH($F397,{"CAGR","Linear","Flat"},0),AD397*(INDEX($J397:AD397,MATCH($G397,$J$393:AD$393,0))/INDEX($J397:AD397,MATCH($G397-$H397,$J$393:AD$393,0)))^(1/$H397),AD397+(INDEX($J397:AD397,MATCH($G397,$J$393:AD$393,0))-INDEX($J397:AD397,MATCH($G397-$H397,$J$393:AD$393,0)))/$H397,INDEX($J397:AD397,MATCH($G397,$J$393:AD$393,0)))</f>
        <v>24384.04982714072</v>
      </c>
      <c r="AF397" s="142">
        <f>CHOOSE(MATCH($F397,{"CAGR","Linear","Flat"},0),AE397*(INDEX($J397:AE397,MATCH($G397,$J$393:AE$393,0))/INDEX($J397:AE397,MATCH($G397-$H397,$J$393:AE$393,0)))^(1/$H397),AE397+(INDEX($J397:AE397,MATCH($G397,$J$393:AE$393,0))-INDEX($J397:AE397,MATCH($G397-$H397,$J$393:AE$393,0)))/$H397,INDEX($J397:AE397,MATCH($G397,$J$393:AE$393,0)))</f>
        <v>24183.612599939486</v>
      </c>
      <c r="AG397" s="142">
        <f>CHOOSE(MATCH($F397,{"CAGR","Linear","Flat"},0),AF397*(INDEX($J397:AF397,MATCH($G397,$J$393:AF$393,0))/INDEX($J397:AF397,MATCH($G397-$H397,$J$393:AF$393,0)))^(1/$H397),AF397+(INDEX($J397:AF397,MATCH($G397,$J$393:AF$393,0))-INDEX($J397:AF397,MATCH($G397-$H397,$J$393:AF$393,0)))/$H397,INDEX($J397:AF397,MATCH($G397,$J$393:AF$393,0)))</f>
        <v>23984.822969521105</v>
      </c>
      <c r="AH397" s="142">
        <f>CHOOSE(MATCH($F397,{"CAGR","Linear","Flat"},0),AG397*(INDEX($J397:AG397,MATCH($G397,$J$393:AG$393,0))/INDEX($J397:AG397,MATCH($G397-$H397,$J$393:AG$393,0)))^(1/$H397),AG397+(INDEX($J397:AG397,MATCH($G397,$J$393:AG$393,0))-INDEX($J397:AG397,MATCH($G397-$H397,$J$393:AG$393,0)))/$H397,INDEX($J397:AG397,MATCH($G397,$J$393:AG$393,0)))</f>
        <v>23787.667392617208</v>
      </c>
      <c r="AI397" s="142">
        <f>CHOOSE(MATCH($F397,{"CAGR","Linear","Flat"},0),AH397*(INDEX($J397:AH397,MATCH($G397,$J$393:AH$393,0))/INDEX($J397:AH397,MATCH($G397-$H397,$J$393:AH$393,0)))^(1/$H397),AH397+(INDEX($J397:AH397,MATCH($G397,$J$393:AH$393,0))-INDEX($J397:AH397,MATCH($G397-$H397,$J$393:AH$393,0)))/$H397,INDEX($J397:AH397,MATCH($G397,$J$393:AH$393,0)))</f>
        <v>23592.132437285283</v>
      </c>
      <c r="AJ397" s="142">
        <f>CHOOSE(MATCH($F397,{"CAGR","Linear","Flat"},0),AI397*(INDEX($J397:AI397,MATCH($G397,$J$393:AI$393,0))/INDEX($J397:AI397,MATCH($G397-$H397,$J$393:AI$393,0)))^(1/$H397),AI397+(INDEX($J397:AI397,MATCH($G397,$J$393:AI$393,0))-INDEX($J397:AI397,MATCH($G397-$H397,$J$393:AI$393,0)))/$H397,INDEX($J397:AI397,MATCH($G397,$J$393:AI$393,0)))</f>
        <v>23398.204781993569</v>
      </c>
      <c r="AK397" s="142">
        <f>CHOOSE(MATCH($F397,{"CAGR","Linear","Flat"},0),AJ397*(INDEX($J397:AJ397,MATCH($G397,$J$393:AJ$393,0))/INDEX($J397:AJ397,MATCH($G397-$H397,$J$393:AJ$393,0)))^(1/$H397),AJ397+(INDEX($J397:AJ397,MATCH($G397,$J$393:AJ$393,0))-INDEX($J397:AJ397,MATCH($G397-$H397,$J$393:AJ$393,0)))/$H397,INDEX($J397:AJ397,MATCH($G397,$J$393:AJ$393,0)))</f>
        <v>23205.871214713479</v>
      </c>
      <c r="AL397" s="142">
        <f>CHOOSE(MATCH($F397,{"CAGR","Linear","Flat"},0),AK397*(INDEX($J397:AK397,MATCH($G397,$J$393:AK$393,0))/INDEX($J397:AK397,MATCH($G397-$H397,$J$393:AK$393,0)))^(1/$H397),AK397+(INDEX($J397:AK397,MATCH($G397,$J$393:AK$393,0))-INDEX($J397:AK397,MATCH($G397-$H397,$J$393:AK$393,0)))/$H397,INDEX($J397:AK397,MATCH($G397,$J$393:AK$393,0)))</f>
        <v>23015.118632019487</v>
      </c>
      <c r="AM397" s="142">
        <f>CHOOSE(MATCH($F397,{"CAGR","Linear","Flat"},0),AL397*(INDEX($J397:AL397,MATCH($G397,$J$393:AL$393,0))/INDEX($J397:AL397,MATCH($G397-$H397,$J$393:AL$393,0)))^(1/$H397),AL397+(INDEX($J397:AL397,MATCH($G397,$J$393:AL$393,0))-INDEX($J397:AL397,MATCH($G397-$H397,$J$393:AL$393,0)))/$H397,INDEX($J397:AL397,MATCH($G397,$J$393:AL$393,0)))</f>
        <v>22825.934038196403</v>
      </c>
      <c r="AN397" s="142">
        <f>CHOOSE(MATCH($F397,{"CAGR","Linear","Flat"},0),AM397*(INDEX($J397:AM397,MATCH($G397,$J$393:AM$393,0))/INDEX($J397:AM397,MATCH($G397-$H397,$J$393:AM$393,0)))^(1/$H397),AM397+(INDEX($J397:AM397,MATCH($G397,$J$393:AM$393,0))-INDEX($J397:AM397,MATCH($G397-$H397,$J$393:AM$393,0)))/$H397,INDEX($J397:AM397,MATCH($G397,$J$393:AM$393,0)))</f>
        <v>22638.304544354</v>
      </c>
      <c r="AO397" s="142">
        <f>CHOOSE(MATCH($F397,{"CAGR","Linear","Flat"},0),AN397*(INDEX($J397:AN397,MATCH($G397,$J$393:AN$393,0))/INDEX($J397:AN397,MATCH($G397-$H397,$J$393:AN$393,0)))^(1/$H397),AN397+(INDEX($J397:AN397,MATCH($G397,$J$393:AN$393,0))-INDEX($J397:AN397,MATCH($G397-$H397,$J$393:AN$393,0)))/$H397,INDEX($J397:AN397,MATCH($G397,$J$393:AN$393,0)))</f>
        <v>22452.217367548903</v>
      </c>
      <c r="AP397" s="142">
        <f>CHOOSE(MATCH($F397,{"CAGR","Linear","Flat"},0),AO397*(INDEX($J397:AO397,MATCH($G397,$J$393:AO$393,0))/INDEX($J397:AO397,MATCH($G397-$H397,$J$393:AO$393,0)))^(1/$H397),AO397+(INDEX($J397:AO397,MATCH($G397,$J$393:AO$393,0))-INDEX($J397:AO397,MATCH($G397-$H397,$J$393:AO$393,0)))/$H397,INDEX($J397:AO397,MATCH($G397,$J$393:AO$393,0)))</f>
        <v>22267.659829913711</v>
      </c>
      <c r="AQ397" s="142">
        <f>CHOOSE(MATCH($F397,{"CAGR","Linear","Flat"},0),AP397*(INDEX($J397:AP397,MATCH($G397,$J$393:AP$393,0))/INDEX($J397:AP397,MATCH($G397-$H397,$J$393:AP$393,0)))^(1/$H397),AP397+(INDEX($J397:AP397,MATCH($G397,$J$393:AP$393,0))-INDEX($J397:AP397,MATCH($G397-$H397,$J$393:AP$393,0)))/$H397,INDEX($J397:AP397,MATCH($G397,$J$393:AP$393,0)))</f>
        <v>22084.619357793272</v>
      </c>
      <c r="AR397" s="142">
        <f>CHOOSE(MATCH($F397,{"CAGR","Linear","Flat"},0),AQ397*(INDEX($J397:AQ397,MATCH($G397,$J$393:AQ$393,0))/INDEX($J397:AQ397,MATCH($G397-$H397,$J$393:AQ$393,0)))^(1/$H397),AQ397+(INDEX($J397:AQ397,MATCH($G397,$J$393:AQ$393,0))-INDEX($J397:AQ397,MATCH($G397-$H397,$J$393:AQ$393,0)))/$H397,INDEX($J397:AQ397,MATCH($G397,$J$393:AQ$393,0)))</f>
        <v>21903.083480888043</v>
      </c>
      <c r="AS397" s="142">
        <f>CHOOSE(MATCH($F397,{"CAGR","Linear","Flat"},0),AR397*(INDEX($J397:AR397,MATCH($G397,$J$393:AR$393,0))/INDEX($J397:AR397,MATCH($G397-$H397,$J$393:AR$393,0)))^(1/$H397),AR397+(INDEX($J397:AR397,MATCH($G397,$J$393:AR$393,0))-INDEX($J397:AR397,MATCH($G397-$H397,$J$393:AR$393,0)))/$H397,INDEX($J397:AR397,MATCH($G397,$J$393:AR$393,0)))</f>
        <v>21723.039831404527</v>
      </c>
    </row>
    <row r="398" spans="1:62" x14ac:dyDescent="0.3">
      <c r="A398" s="3"/>
      <c r="B398" s="9"/>
      <c r="C398" s="4" t="s">
        <v>155</v>
      </c>
      <c r="D398" s="4" t="s">
        <v>155</v>
      </c>
      <c r="E398" s="4"/>
      <c r="F398" s="71" t="s">
        <v>154</v>
      </c>
      <c r="G398" s="71">
        <v>2030</v>
      </c>
      <c r="H398" s="71">
        <v>5</v>
      </c>
      <c r="I398" s="4"/>
      <c r="J398" s="57"/>
      <c r="K398" s="57"/>
      <c r="L398" s="57"/>
      <c r="M398" s="73">
        <v>3891.4672508481858</v>
      </c>
      <c r="N398" s="73">
        <v>3873.0916781399601</v>
      </c>
      <c r="O398" s="73">
        <v>3883.0449099142447</v>
      </c>
      <c r="P398" s="73">
        <v>3882.6812310445061</v>
      </c>
      <c r="Q398" s="73">
        <v>3894.9837701964489</v>
      </c>
      <c r="R398" s="73">
        <v>3889.0620748308816</v>
      </c>
      <c r="S398" s="73">
        <v>3887.8537813605531</v>
      </c>
      <c r="T398" s="73">
        <v>3892.4905887041318</v>
      </c>
      <c r="U398" s="73">
        <v>3887.8456295457213</v>
      </c>
      <c r="V398" s="73">
        <v>3883.6782615943853</v>
      </c>
      <c r="W398" s="73">
        <v>3882.4001034194293</v>
      </c>
      <c r="X398" s="73">
        <v>3874.2311212672171</v>
      </c>
      <c r="Y398" s="73">
        <v>3860.8118183816086</v>
      </c>
      <c r="Z398" s="142">
        <f>CHOOSE(MATCH($F398,{"CAGR","Linear","Flat"},0),Y398*(INDEX($J398:Y398,MATCH($G398,$J$393:Y$393,0))/INDEX($J398:Y398,MATCH($G398-$H398,$J$393:Y$393,0)))^(1/$H398),Y398+(INDEX($J398:Y398,MATCH($G398,$J$393:Y$393,0))-INDEX($J398:Y398,MATCH($G398-$H398,$J$393:Y$393,0)))/$H398,INDEX($J398:Y398,MATCH($G398,$J$393:Y$393,0)))</f>
        <v>3854.5070695694999</v>
      </c>
      <c r="AA398" s="142">
        <f>CHOOSE(MATCH($F398,{"CAGR","Linear","Flat"},0),Z398*(INDEX($J398:Z398,MATCH($G398,$J$393:Z$393,0))/INDEX($J398:Z398,MATCH($G398-$H398,$J$393:Z$393,0)))^(1/$H398),Z398+(INDEX($J398:Z398,MATCH($G398,$J$393:Z$393,0))-INDEX($J398:Z398,MATCH($G398-$H398,$J$393:Z$393,0)))/$H398,INDEX($J398:Z398,MATCH($G398,$J$393:Z$393,0)))</f>
        <v>3848.212616482605</v>
      </c>
      <c r="AB398" s="142">
        <f>CHOOSE(MATCH($F398,{"CAGR","Linear","Flat"},0),AA398*(INDEX($J398:AA398,MATCH($G398,$J$393:AA$393,0))/INDEX($J398:AA398,MATCH($G398-$H398,$J$393:AA$393,0)))^(1/$H398),AA398+(INDEX($J398:AA398,MATCH($G398,$J$393:AA$393,0))-INDEX($J398:AA398,MATCH($G398-$H398,$J$393:AA$393,0)))/$H398,INDEX($J398:AA398,MATCH($G398,$J$393:AA$393,0)))</f>
        <v>3841.9284423078893</v>
      </c>
      <c r="AC398" s="142">
        <f>CHOOSE(MATCH($F398,{"CAGR","Linear","Flat"},0),AB398*(INDEX($J398:AB398,MATCH($G398,$J$393:AB$393,0))/INDEX($J398:AB398,MATCH($G398-$H398,$J$393:AB$393,0)))^(1/$H398),AB398+(INDEX($J398:AB398,MATCH($G398,$J$393:AB$393,0))-INDEX($J398:AB398,MATCH($G398-$H398,$J$393:AB$393,0)))/$H398,INDEX($J398:AB398,MATCH($G398,$J$393:AB$393,0)))</f>
        <v>3835.6545302597747</v>
      </c>
      <c r="AD398" s="142">
        <f>CHOOSE(MATCH($F398,{"CAGR","Linear","Flat"},0),AC398*(INDEX($J398:AC398,MATCH($G398,$J$393:AC$393,0))/INDEX($J398:AC398,MATCH($G398-$H398,$J$393:AC$393,0)))^(1/$H398),AC398+(INDEX($J398:AC398,MATCH($G398,$J$393:AC$393,0))-INDEX($J398:AC398,MATCH($G398-$H398,$J$393:AC$393,0)))/$H398,INDEX($J398:AC398,MATCH($G398,$J$393:AC$393,0)))</f>
        <v>3829.390863580094</v>
      </c>
      <c r="AE398" s="142">
        <f>CHOOSE(MATCH($F398,{"CAGR","Linear","Flat"},0),AD398*(INDEX($J398:AD398,MATCH($G398,$J$393:AD$393,0))/INDEX($J398:AD398,MATCH($G398-$H398,$J$393:AD$393,0)))^(1/$H398),AD398+(INDEX($J398:AD398,MATCH($G398,$J$393:AD$393,0))-INDEX($J398:AD398,MATCH($G398-$H398,$J$393:AD$393,0)))/$H398,INDEX($J398:AD398,MATCH($G398,$J$393:AD$393,0)))</f>
        <v>3823.137425538046</v>
      </c>
      <c r="AF398" s="142">
        <f>CHOOSE(MATCH($F398,{"CAGR","Linear","Flat"},0),AE398*(INDEX($J398:AE398,MATCH($G398,$J$393:AE$393,0))/INDEX($J398:AE398,MATCH($G398-$H398,$J$393:AE$393,0)))^(1/$H398),AE398+(INDEX($J398:AE398,MATCH($G398,$J$393:AE$393,0))-INDEX($J398:AE398,MATCH($G398-$H398,$J$393:AE$393,0)))/$H398,INDEX($J398:AE398,MATCH($G398,$J$393:AE$393,0)))</f>
        <v>3816.8941994301513</v>
      </c>
      <c r="AG398" s="142">
        <f>CHOOSE(MATCH($F398,{"CAGR","Linear","Flat"},0),AF398*(INDEX($J398:AF398,MATCH($G398,$J$393:AF$393,0))/INDEX($J398:AF398,MATCH($G398-$H398,$J$393:AF$393,0)))^(1/$H398),AF398+(INDEX($J398:AF398,MATCH($G398,$J$393:AF$393,0))-INDEX($J398:AF398,MATCH($G398-$H398,$J$393:AF$393,0)))/$H398,INDEX($J398:AF398,MATCH($G398,$J$393:AF$393,0)))</f>
        <v>3810.6611685802072</v>
      </c>
      <c r="AH398" s="142">
        <f>CHOOSE(MATCH($F398,{"CAGR","Linear","Flat"},0),AG398*(INDEX($J398:AG398,MATCH($G398,$J$393:AG$393,0))/INDEX($J398:AG398,MATCH($G398-$H398,$J$393:AG$393,0)))^(1/$H398),AG398+(INDEX($J398:AG398,MATCH($G398,$J$393:AG$393,0))-INDEX($J398:AG398,MATCH($G398-$H398,$J$393:AG$393,0)))/$H398,INDEX($J398:AG398,MATCH($G398,$J$393:AG$393,0)))</f>
        <v>3804.4383163392436</v>
      </c>
      <c r="AI398" s="142">
        <f>CHOOSE(MATCH($F398,{"CAGR","Linear","Flat"},0),AH398*(INDEX($J398:AH398,MATCH($G398,$J$393:AH$393,0))/INDEX($J398:AH398,MATCH($G398-$H398,$J$393:AH$393,0)))^(1/$H398),AH398+(INDEX($J398:AH398,MATCH($G398,$J$393:AH$393,0))-INDEX($J398:AH398,MATCH($G398-$H398,$J$393:AH$393,0)))/$H398,INDEX($J398:AH398,MATCH($G398,$J$393:AH$393,0)))</f>
        <v>3798.2256260854783</v>
      </c>
      <c r="AJ398" s="142">
        <f>CHOOSE(MATCH($F398,{"CAGR","Linear","Flat"},0),AI398*(INDEX($J398:AI398,MATCH($G398,$J$393:AI$393,0))/INDEX($J398:AI398,MATCH($G398-$H398,$J$393:AI$393,0)))^(1/$H398),AI398+(INDEX($J398:AI398,MATCH($G398,$J$393:AI$393,0))-INDEX($J398:AI398,MATCH($G398-$H398,$J$393:AI$393,0)))/$H398,INDEX($J398:AI398,MATCH($G398,$J$393:AI$393,0)))</f>
        <v>3792.023081224273</v>
      </c>
      <c r="AK398" s="142">
        <f>CHOOSE(MATCH($F398,{"CAGR","Linear","Flat"},0),AJ398*(INDEX($J398:AJ398,MATCH($G398,$J$393:AJ$393,0))/INDEX($J398:AJ398,MATCH($G398-$H398,$J$393:AJ$393,0)))^(1/$H398),AJ398+(INDEX($J398:AJ398,MATCH($G398,$J$393:AJ$393,0))-INDEX($J398:AJ398,MATCH($G398-$H398,$J$393:AJ$393,0)))/$H398,INDEX($J398:AJ398,MATCH($G398,$J$393:AJ$393,0)))</f>
        <v>3785.8306651880885</v>
      </c>
      <c r="AL398" s="142">
        <f>CHOOSE(MATCH($F398,{"CAGR","Linear","Flat"},0),AK398*(INDEX($J398:AK398,MATCH($G398,$J$393:AK$393,0))/INDEX($J398:AK398,MATCH($G398-$H398,$J$393:AK$393,0)))^(1/$H398),AK398+(INDEX($J398:AK398,MATCH($G398,$J$393:AK$393,0))-INDEX($J398:AK398,MATCH($G398-$H398,$J$393:AK$393,0)))/$H398,INDEX($J398:AK398,MATCH($G398,$J$393:AK$393,0)))</f>
        <v>3779.6483614364402</v>
      </c>
      <c r="AM398" s="142">
        <f>CHOOSE(MATCH($F398,{"CAGR","Linear","Flat"},0),AL398*(INDEX($J398:AL398,MATCH($G398,$J$393:AL$393,0))/INDEX($J398:AL398,MATCH($G398-$H398,$J$393:AL$393,0)))^(1/$H398),AL398+(INDEX($J398:AL398,MATCH($G398,$J$393:AL$393,0))-INDEX($J398:AL398,MATCH($G398-$H398,$J$393:AL$393,0)))/$H398,INDEX($J398:AL398,MATCH($G398,$J$393:AL$393,0)))</f>
        <v>3773.4761534558543</v>
      </c>
      <c r="AN398" s="142">
        <f>CHOOSE(MATCH($F398,{"CAGR","Linear","Flat"},0),AM398*(INDEX($J398:AM398,MATCH($G398,$J$393:AM$393,0))/INDEX($J398:AM398,MATCH($G398-$H398,$J$393:AM$393,0)))^(1/$H398),AM398+(INDEX($J398:AM398,MATCH($G398,$J$393:AM$393,0))-INDEX($J398:AM398,MATCH($G398-$H398,$J$393:AM$393,0)))/$H398,INDEX($J398:AM398,MATCH($G398,$J$393:AM$393,0)))</f>
        <v>3767.3140247598244</v>
      </c>
      <c r="AO398" s="142">
        <f>CHOOSE(MATCH($F398,{"CAGR","Linear","Flat"},0),AN398*(INDEX($J398:AN398,MATCH($G398,$J$393:AN$393,0))/INDEX($J398:AN398,MATCH($G398-$H398,$J$393:AN$393,0)))^(1/$H398),AN398+(INDEX($J398:AN398,MATCH($G398,$J$393:AN$393,0))-INDEX($J398:AN398,MATCH($G398-$H398,$J$393:AN$393,0)))/$H398,INDEX($J398:AN398,MATCH($G398,$J$393:AN$393,0)))</f>
        <v>3761.1619588887661</v>
      </c>
      <c r="AP398" s="142">
        <f>CHOOSE(MATCH($F398,{"CAGR","Linear","Flat"},0),AO398*(INDEX($J398:AO398,MATCH($G398,$J$393:AO$393,0))/INDEX($J398:AO398,MATCH($G398-$H398,$J$393:AO$393,0)))^(1/$H398),AO398+(INDEX($J398:AO398,MATCH($G398,$J$393:AO$393,0))-INDEX($J398:AO398,MATCH($G398-$H398,$J$393:AO$393,0)))/$H398,INDEX($J398:AO398,MATCH($G398,$J$393:AO$393,0)))</f>
        <v>3755.0199394099736</v>
      </c>
      <c r="AQ398" s="142">
        <f>CHOOSE(MATCH($F398,{"CAGR","Linear","Flat"},0),AP398*(INDEX($J398:AP398,MATCH($G398,$J$393:AP$393,0))/INDEX($J398:AP398,MATCH($G398-$H398,$J$393:AP$393,0)))^(1/$H398),AP398+(INDEX($J398:AP398,MATCH($G398,$J$393:AP$393,0))-INDEX($J398:AP398,MATCH($G398-$H398,$J$393:AP$393,0)))/$H398,INDEX($J398:AP398,MATCH($G398,$J$393:AP$393,0)))</f>
        <v>3748.8879499175764</v>
      </c>
      <c r="AR398" s="142">
        <f>CHOOSE(MATCH($F398,{"CAGR","Linear","Flat"},0),AQ398*(INDEX($J398:AQ398,MATCH($G398,$J$393:AQ$393,0))/INDEX($J398:AQ398,MATCH($G398-$H398,$J$393:AQ$393,0)))^(1/$H398),AQ398+(INDEX($J398:AQ398,MATCH($G398,$J$393:AQ$393,0))-INDEX($J398:AQ398,MATCH($G398-$H398,$J$393:AQ$393,0)))/$H398,INDEX($J398:AQ398,MATCH($G398,$J$393:AQ$393,0)))</f>
        <v>3742.7659740324943</v>
      </c>
      <c r="AS398" s="142">
        <f>CHOOSE(MATCH($F398,{"CAGR","Linear","Flat"},0),AR398*(INDEX($J398:AR398,MATCH($G398,$J$393:AR$393,0))/INDEX($J398:AR398,MATCH($G398-$H398,$J$393:AR$393,0)))^(1/$H398),AR398+(INDEX($J398:AR398,MATCH($G398,$J$393:AR$393,0))-INDEX($J398:AR398,MATCH($G398-$H398,$J$393:AR$393,0)))/$H398,INDEX($J398:AR398,MATCH($G398,$J$393:AR$393,0)))</f>
        <v>3736.6539954023951</v>
      </c>
    </row>
    <row r="399" spans="1:62" x14ac:dyDescent="0.3">
      <c r="A399" s="3"/>
      <c r="B399" s="9"/>
      <c r="C399" s="4" t="s">
        <v>156</v>
      </c>
      <c r="D399" s="4" t="s">
        <v>156</v>
      </c>
      <c r="E399" s="4"/>
      <c r="F399" s="71" t="s">
        <v>154</v>
      </c>
      <c r="G399" s="71">
        <v>2030</v>
      </c>
      <c r="H399" s="71">
        <v>5</v>
      </c>
      <c r="I399" s="4"/>
      <c r="J399" s="57"/>
      <c r="K399" s="57"/>
      <c r="L399" s="57"/>
      <c r="M399" s="73">
        <v>19166.4025184559</v>
      </c>
      <c r="N399" s="73">
        <v>19114.917510416064</v>
      </c>
      <c r="O399" s="73">
        <v>19031.876810051464</v>
      </c>
      <c r="P399" s="73">
        <v>18995.431692416125</v>
      </c>
      <c r="Q399" s="73">
        <v>18978.588917560704</v>
      </c>
      <c r="R399" s="73">
        <v>18871.199463021752</v>
      </c>
      <c r="S399" s="73">
        <v>18809.687775382481</v>
      </c>
      <c r="T399" s="73">
        <v>18751.778060182434</v>
      </c>
      <c r="U399" s="73">
        <v>18690.267256295818</v>
      </c>
      <c r="V399" s="73">
        <v>18647.531345066644</v>
      </c>
      <c r="W399" s="73">
        <v>18646.734153930054</v>
      </c>
      <c r="X399" s="73">
        <v>18658.820852333549</v>
      </c>
      <c r="Y399" s="73">
        <v>18651.207107476275</v>
      </c>
      <c r="Z399" s="142">
        <f>CHOOSE(MATCH($F399,{"CAGR","Linear","Flat"},0),Y399*(INDEX($J399:Y399,MATCH($G399,$J$393:Y$393,0))/INDEX($J399:Y399,MATCH($G399-$H399,$J$393:Y$393,0)))^(1/$H399),Y399+(INDEX($J399:Y399,MATCH($G399,$J$393:Y$393,0))-INDEX($J399:Y399,MATCH($G399-$H399,$J$393:Y$393,0)))/$H399,INDEX($J399:Y399,MATCH($G399,$J$393:Y$393,0)))</f>
        <v>18631.15773649955</v>
      </c>
      <c r="AA399" s="142">
        <f>CHOOSE(MATCH($F399,{"CAGR","Linear","Flat"},0),Z399*(INDEX($J399:Z399,MATCH($G399,$J$393:Z$393,0))/INDEX($J399:Z399,MATCH($G399-$H399,$J$393:Z$393,0)))^(1/$H399),Z399+(INDEX($J399:Z399,MATCH($G399,$J$393:Z$393,0))-INDEX($J399:Z399,MATCH($G399-$H399,$J$393:Z$393,0)))/$H399,INDEX($J399:Z399,MATCH($G399,$J$393:Z$393,0)))</f>
        <v>18611.129917869239</v>
      </c>
      <c r="AB399" s="142">
        <f>CHOOSE(MATCH($F399,{"CAGR","Linear","Flat"},0),AA399*(INDEX($J399:AA399,MATCH($G399,$J$393:AA$393,0))/INDEX($J399:AA399,MATCH($G399-$H399,$J$393:AA$393,0)))^(1/$H399),AA399+(INDEX($J399:AA399,MATCH($G399,$J$393:AA$393,0))-INDEX($J399:AA399,MATCH($G399-$H399,$J$393:AA$393,0)))/$H399,INDEX($J399:AA399,MATCH($G399,$J$393:AA$393,0)))</f>
        <v>18591.123628417346</v>
      </c>
      <c r="AC399" s="142">
        <f>CHOOSE(MATCH($F399,{"CAGR","Linear","Flat"},0),AB399*(INDEX($J399:AB399,MATCH($G399,$J$393:AB$393,0))/INDEX($J399:AB399,MATCH($G399-$H399,$J$393:AB$393,0)))^(1/$H399),AB399+(INDEX($J399:AB399,MATCH($G399,$J$393:AB$393,0))-INDEX($J399:AB399,MATCH($G399-$H399,$J$393:AB$393,0)))/$H399,INDEX($J399:AB399,MATCH($G399,$J$393:AB$393,0)))</f>
        <v>18571.138845000791</v>
      </c>
      <c r="AD399" s="142">
        <f>CHOOSE(MATCH($F399,{"CAGR","Linear","Flat"},0),AC399*(INDEX($J399:AC399,MATCH($G399,$J$393:AC$393,0))/INDEX($J399:AC399,MATCH($G399-$H399,$J$393:AC$393,0)))^(1/$H399),AC399+(INDEX($J399:AC399,MATCH($G399,$J$393:AC$393,0))-INDEX($J399:AC399,MATCH($G399-$H399,$J$393:AC$393,0)))/$H399,INDEX($J399:AC399,MATCH($G399,$J$393:AC$393,0)))</f>
        <v>18551.175544501359</v>
      </c>
      <c r="AE399" s="142">
        <f>CHOOSE(MATCH($F399,{"CAGR","Linear","Flat"},0),AD399*(INDEX($J399:AD399,MATCH($G399,$J$393:AD$393,0))/INDEX($J399:AD399,MATCH($G399-$H399,$J$393:AD$393,0)))^(1/$H399),AD399+(INDEX($J399:AD399,MATCH($G399,$J$393:AD$393,0))-INDEX($J399:AD399,MATCH($G399-$H399,$J$393:AD$393,0)))/$H399,INDEX($J399:AD399,MATCH($G399,$J$393:AD$393,0)))</f>
        <v>18531.233703825699</v>
      </c>
      <c r="AF399" s="142">
        <f>CHOOSE(MATCH($F399,{"CAGR","Linear","Flat"},0),AE399*(INDEX($J399:AE399,MATCH($G399,$J$393:AE$393,0))/INDEX($J399:AE399,MATCH($G399-$H399,$J$393:AE$393,0)))^(1/$H399),AE399+(INDEX($J399:AE399,MATCH($G399,$J$393:AE$393,0))-INDEX($J399:AE399,MATCH($G399-$H399,$J$393:AE$393,0)))/$H399,INDEX($J399:AE399,MATCH($G399,$J$393:AE$393,0)))</f>
        <v>18511.313299905276</v>
      </c>
      <c r="AG399" s="142">
        <f>CHOOSE(MATCH($F399,{"CAGR","Linear","Flat"},0),AF399*(INDEX($J399:AF399,MATCH($G399,$J$393:AF$393,0))/INDEX($J399:AF399,MATCH($G399-$H399,$J$393:AF$393,0)))^(1/$H399),AF399+(INDEX($J399:AF399,MATCH($G399,$J$393:AF$393,0))-INDEX($J399:AF399,MATCH($G399-$H399,$J$393:AF$393,0)))/$H399,INDEX($J399:AF399,MATCH($G399,$J$393:AF$393,0)))</f>
        <v>18491.41430969636</v>
      </c>
      <c r="AH399" s="142">
        <f>CHOOSE(MATCH($F399,{"CAGR","Linear","Flat"},0),AG399*(INDEX($J399:AG399,MATCH($G399,$J$393:AG$393,0))/INDEX($J399:AG399,MATCH($G399-$H399,$J$393:AG$393,0)))^(1/$H399),AG399+(INDEX($J399:AG399,MATCH($G399,$J$393:AG$393,0))-INDEX($J399:AG399,MATCH($G399-$H399,$J$393:AG$393,0)))/$H399,INDEX($J399:AG399,MATCH($G399,$J$393:AG$393,0)))</f>
        <v>18471.536710179986</v>
      </c>
      <c r="AI399" s="142">
        <f>CHOOSE(MATCH($F399,{"CAGR","Linear","Flat"},0),AH399*(INDEX($J399:AH399,MATCH($G399,$J$393:AH$393,0))/INDEX($J399:AH399,MATCH($G399-$H399,$J$393:AH$393,0)))^(1/$H399),AH399+(INDEX($J399:AH399,MATCH($G399,$J$393:AH$393,0))-INDEX($J399:AH399,MATCH($G399-$H399,$J$393:AH$393,0)))/$H399,INDEX($J399:AH399,MATCH($G399,$J$393:AH$393,0)))</f>
        <v>18451.680478361934</v>
      </c>
      <c r="AJ399" s="142">
        <f>CHOOSE(MATCH($F399,{"CAGR","Linear","Flat"},0),AI399*(INDEX($J399:AI399,MATCH($G399,$J$393:AI$393,0))/INDEX($J399:AI399,MATCH($G399-$H399,$J$393:AI$393,0)))^(1/$H399),AI399+(INDEX($J399:AI399,MATCH($G399,$J$393:AI$393,0))-INDEX($J399:AI399,MATCH($G399-$H399,$J$393:AI$393,0)))/$H399,INDEX($J399:AI399,MATCH($G399,$J$393:AI$393,0)))</f>
        <v>18431.845591272704</v>
      </c>
      <c r="AK399" s="142">
        <f>CHOOSE(MATCH($F399,{"CAGR","Linear","Flat"},0),AJ399*(INDEX($J399:AJ399,MATCH($G399,$J$393:AJ$393,0))/INDEX($J399:AJ399,MATCH($G399-$H399,$J$393:AJ$393,0)))^(1/$H399),AJ399+(INDEX($J399:AJ399,MATCH($G399,$J$393:AJ$393,0))-INDEX($J399:AJ399,MATCH($G399-$H399,$J$393:AJ$393,0)))/$H399,INDEX($J399:AJ399,MATCH($G399,$J$393:AJ$393,0)))</f>
        <v>18412.032025967488</v>
      </c>
      <c r="AL399" s="142">
        <f>CHOOSE(MATCH($F399,{"CAGR","Linear","Flat"},0),AK399*(INDEX($J399:AK399,MATCH($G399,$J$393:AK$393,0))/INDEX($J399:AK399,MATCH($G399-$H399,$J$393:AK$393,0)))^(1/$H399),AK399+(INDEX($J399:AK399,MATCH($G399,$J$393:AK$393,0))-INDEX($J399:AK399,MATCH($G399-$H399,$J$393:AK$393,0)))/$H399,INDEX($J399:AK399,MATCH($G399,$J$393:AK$393,0)))</f>
        <v>18392.239759526139</v>
      </c>
      <c r="AM399" s="142">
        <f>CHOOSE(MATCH($F399,{"CAGR","Linear","Flat"},0),AL399*(INDEX($J399:AL399,MATCH($G399,$J$393:AL$393,0))/INDEX($J399:AL399,MATCH($G399-$H399,$J$393:AL$393,0)))^(1/$H399),AL399+(INDEX($J399:AL399,MATCH($G399,$J$393:AL$393,0))-INDEX($J399:AL399,MATCH($G399-$H399,$J$393:AL$393,0)))/$H399,INDEX($J399:AL399,MATCH($G399,$J$393:AL$393,0)))</f>
        <v>18372.468769053154</v>
      </c>
      <c r="AN399" s="142">
        <f>CHOOSE(MATCH($F399,{"CAGR","Linear","Flat"},0),AM399*(INDEX($J399:AM399,MATCH($G399,$J$393:AM$393,0))/INDEX($J399:AM399,MATCH($G399-$H399,$J$393:AM$393,0)))^(1/$H399),AM399+(INDEX($J399:AM399,MATCH($G399,$J$393:AM$393,0))-INDEX($J399:AM399,MATCH($G399-$H399,$J$393:AM$393,0)))/$H399,INDEX($J399:AM399,MATCH($G399,$J$393:AM$393,0)))</f>
        <v>18352.719031677636</v>
      </c>
      <c r="AO399" s="142">
        <f>CHOOSE(MATCH($F399,{"CAGR","Linear","Flat"},0),AN399*(INDEX($J399:AN399,MATCH($G399,$J$393:AN$393,0))/INDEX($J399:AN399,MATCH($G399-$H399,$J$393:AN$393,0)))^(1/$H399),AN399+(INDEX($J399:AN399,MATCH($G399,$J$393:AN$393,0))-INDEX($J399:AN399,MATCH($G399-$H399,$J$393:AN$393,0)))/$H399,INDEX($J399:AN399,MATCH($G399,$J$393:AN$393,0)))</f>
        <v>18332.990524553279</v>
      </c>
      <c r="AP399" s="142">
        <f>CHOOSE(MATCH($F399,{"CAGR","Linear","Flat"},0),AO399*(INDEX($J399:AO399,MATCH($G399,$J$393:AO$393,0))/INDEX($J399:AO399,MATCH($G399-$H399,$J$393:AO$393,0)))^(1/$H399),AO399+(INDEX($J399:AO399,MATCH($G399,$J$393:AO$393,0))-INDEX($J399:AO399,MATCH($G399-$H399,$J$393:AO$393,0)))/$H399,INDEX($J399:AO399,MATCH($G399,$J$393:AO$393,0)))</f>
        <v>18313.283224858333</v>
      </c>
      <c r="AQ399" s="142">
        <f>CHOOSE(MATCH($F399,{"CAGR","Linear","Flat"},0),AP399*(INDEX($J399:AP399,MATCH($G399,$J$393:AP$393,0))/INDEX($J399:AP399,MATCH($G399-$H399,$J$393:AP$393,0)))^(1/$H399),AP399+(INDEX($J399:AP399,MATCH($G399,$J$393:AP$393,0))-INDEX($J399:AP399,MATCH($G399-$H399,$J$393:AP$393,0)))/$H399,INDEX($J399:AP399,MATCH($G399,$J$393:AP$393,0)))</f>
        <v>18293.597109795581</v>
      </c>
      <c r="AR399" s="142">
        <f>CHOOSE(MATCH($F399,{"CAGR","Linear","Flat"},0),AQ399*(INDEX($J399:AQ399,MATCH($G399,$J$393:AQ$393,0))/INDEX($J399:AQ399,MATCH($G399-$H399,$J$393:AQ$393,0)))^(1/$H399),AQ399+(INDEX($J399:AQ399,MATCH($G399,$J$393:AQ$393,0))-INDEX($J399:AQ399,MATCH($G399-$H399,$J$393:AQ$393,0)))/$H399,INDEX($J399:AQ399,MATCH($G399,$J$393:AQ$393,0)))</f>
        <v>18273.932156592313</v>
      </c>
      <c r="AS399" s="142">
        <f>CHOOSE(MATCH($F399,{"CAGR","Linear","Flat"},0),AR399*(INDEX($J399:AR399,MATCH($G399,$J$393:AR$393,0))/INDEX($J399:AR399,MATCH($G399-$H399,$J$393:AR$393,0)))^(1/$H399),AR399+(INDEX($J399:AR399,MATCH($G399,$J$393:AR$393,0))-INDEX($J399:AR399,MATCH($G399-$H399,$J$393:AR$393,0)))/$H399,INDEX($J399:AR399,MATCH($G399,$J$393:AR$393,0)))</f>
        <v>18254.288342500295</v>
      </c>
    </row>
    <row r="400" spans="1:62" x14ac:dyDescent="0.3">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row>
  </sheetData>
  <mergeCells count="2">
    <mergeCell ref="M197:Y202"/>
    <mergeCell ref="M203:Y206"/>
  </mergeCells>
  <hyperlinks>
    <hyperlink ref="B183" r:id="rId1" display="..\..\..\..\:x:\r\sites\CPUC_IDER\_layouts\15\Doc.aspx?sourcedoc={B2764959-A6A4-4332-AFFD-A2C49EFAB7F6}&amp;file=RESOLVE Adjustments for without DER case.xlsx&amp;action=default&amp;mobileredirect=true" xr:uid="{72E3EA06-6AB9-4FC0-813E-E53E9ADD9395}"/>
    <hyperlink ref="B104" r:id="rId2" display="../../../../:x:/r/sites/CPUC_IDER/_layouts/15/Doc.aspx?sourcedoc=%7BB2764959-A6A4-4332-AFFD-A2C49EFAB7F6%7D&amp;file=RESOLVE%20Adjustments%20for%20without%20DER%20case.xlsx&amp;action=default&amp;mobileredirect=true" xr:uid="{C04A9414-E55C-4835-9F73-773F0B503723}"/>
  </hyperlinks>
  <pageMargins left="0.7" right="0.7" top="0.75" bottom="0.75" header="0.3" footer="0.3"/>
  <pageSetup orientation="portrait"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34DE5-1ECF-4CE3-A977-EECE19452EA5}">
  <sheetPr codeName="Sheet50"/>
  <dimension ref="A1:AS121"/>
  <sheetViews>
    <sheetView topLeftCell="A13" workbookViewId="0">
      <selection activeCell="D41" sqref="D41"/>
    </sheetView>
  </sheetViews>
  <sheetFormatPr defaultColWidth="9.109375" defaultRowHeight="13.8" x14ac:dyDescent="0.3"/>
  <cols>
    <col min="1" max="2" width="4.109375" style="145" customWidth="1"/>
    <col min="3" max="3" width="27.88671875" style="145" customWidth="1"/>
    <col min="4" max="4" width="16.5546875" style="145" customWidth="1"/>
    <col min="5" max="7" width="9.109375" style="145"/>
    <col min="8" max="8" width="8" style="145" customWidth="1"/>
    <col min="9" max="9" width="2.109375" style="145" customWidth="1"/>
    <col min="10" max="10" width="9.5546875" style="145" customWidth="1"/>
    <col min="11" max="45" width="9.109375" style="145"/>
  </cols>
  <sheetData>
    <row r="1" spans="1:45" ht="31.8" thickBot="1" x14ac:dyDescent="0.65">
      <c r="A1" s="143" t="s">
        <v>157</v>
      </c>
      <c r="B1" s="143"/>
      <c r="C1" s="143"/>
      <c r="D1" s="143"/>
      <c r="E1" s="143"/>
      <c r="F1" s="143"/>
      <c r="G1" s="143"/>
      <c r="H1" s="143"/>
      <c r="I1" s="143"/>
      <c r="J1" s="143"/>
      <c r="K1" s="143"/>
      <c r="L1" s="143"/>
      <c r="M1" s="143"/>
      <c r="N1" s="143"/>
      <c r="O1" s="143"/>
      <c r="P1" s="143"/>
      <c r="Q1" s="143"/>
      <c r="R1" s="143"/>
      <c r="S1" s="143"/>
      <c r="T1" s="143"/>
      <c r="U1" s="143"/>
      <c r="V1" s="143"/>
      <c r="W1" s="143"/>
      <c r="X1" s="143"/>
      <c r="Y1" s="143"/>
      <c r="Z1" s="143"/>
      <c r="AA1" s="143"/>
      <c r="AB1" s="143"/>
      <c r="AC1" s="143"/>
      <c r="AD1" s="143"/>
      <c r="AE1" s="143"/>
      <c r="AF1" s="143"/>
      <c r="AG1" s="143"/>
      <c r="AH1" s="143"/>
      <c r="AI1" s="143"/>
      <c r="AJ1" s="143"/>
      <c r="AK1" s="143"/>
      <c r="AL1" s="143"/>
      <c r="AM1" s="143"/>
      <c r="AN1" s="143"/>
      <c r="AO1" s="143"/>
      <c r="AP1" s="143"/>
      <c r="AQ1" s="143"/>
      <c r="AR1" s="143"/>
      <c r="AS1" s="143"/>
    </row>
    <row r="2" spans="1:45" ht="31.2" x14ac:dyDescent="0.6">
      <c r="A2" s="144"/>
      <c r="B2" s="144"/>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4"/>
      <c r="AQ2" s="144"/>
      <c r="AR2" s="144"/>
      <c r="AS2" s="144"/>
    </row>
    <row r="3" spans="1:45" ht="15" customHeight="1" x14ac:dyDescent="0.5">
      <c r="B3" s="146"/>
      <c r="C3" s="147" t="s">
        <v>158</v>
      </c>
      <c r="D3" s="148" t="s">
        <v>159</v>
      </c>
    </row>
    <row r="4" spans="1:45" x14ac:dyDescent="0.3">
      <c r="C4" s="149" t="s">
        <v>160</v>
      </c>
      <c r="D4" s="150">
        <v>0</v>
      </c>
    </row>
    <row r="5" spans="1:45" x14ac:dyDescent="0.3">
      <c r="C5" s="147" t="s">
        <v>161</v>
      </c>
      <c r="D5" s="147" t="s">
        <v>162</v>
      </c>
    </row>
    <row r="6" spans="1:45" x14ac:dyDescent="0.3">
      <c r="C6" s="151" t="s">
        <v>163</v>
      </c>
      <c r="D6" s="152">
        <v>1.097</v>
      </c>
    </row>
    <row r="7" spans="1:45" x14ac:dyDescent="0.3">
      <c r="C7" s="151" t="s">
        <v>164</v>
      </c>
      <c r="D7" s="153">
        <v>1.0760000000000001</v>
      </c>
    </row>
    <row r="8" spans="1:45" x14ac:dyDescent="0.3">
      <c r="C8" s="154" t="s">
        <v>165</v>
      </c>
      <c r="D8" s="155">
        <v>1.0960000000000001</v>
      </c>
    </row>
    <row r="9" spans="1:45" ht="21.6" thickBot="1" x14ac:dyDescent="0.45">
      <c r="A9"/>
      <c r="B9" s="156" t="s">
        <v>166</v>
      </c>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row>
    <row r="13" spans="1:45" x14ac:dyDescent="0.3">
      <c r="C13" s="157" t="s">
        <v>167</v>
      </c>
      <c r="D13" s="158"/>
      <c r="E13" s="158"/>
      <c r="F13" s="158" t="s">
        <v>6</v>
      </c>
      <c r="G13" s="158" t="s">
        <v>7</v>
      </c>
      <c r="H13" s="158" t="s">
        <v>8</v>
      </c>
      <c r="I13" s="158"/>
      <c r="J13" s="158">
        <v>2015</v>
      </c>
      <c r="K13" s="158">
        <v>2016</v>
      </c>
      <c r="L13" s="158">
        <v>2017</v>
      </c>
      <c r="M13" s="158">
        <v>2018</v>
      </c>
      <c r="N13" s="158">
        <v>2019</v>
      </c>
      <c r="O13" s="158">
        <v>2020</v>
      </c>
      <c r="P13" s="158">
        <v>2021</v>
      </c>
      <c r="Q13" s="158">
        <v>2022</v>
      </c>
      <c r="R13" s="158">
        <v>2023</v>
      </c>
      <c r="S13" s="158">
        <v>2024</v>
      </c>
      <c r="T13" s="158">
        <v>2025</v>
      </c>
      <c r="U13" s="158">
        <v>2026</v>
      </c>
      <c r="V13" s="158">
        <v>2027</v>
      </c>
      <c r="W13" s="158">
        <v>2028</v>
      </c>
      <c r="X13" s="158">
        <v>2029</v>
      </c>
      <c r="Y13" s="158">
        <v>2030</v>
      </c>
      <c r="Z13" s="158">
        <v>2031</v>
      </c>
      <c r="AA13" s="158">
        <v>2032</v>
      </c>
      <c r="AB13" s="158">
        <v>2033</v>
      </c>
      <c r="AC13" s="158">
        <v>2034</v>
      </c>
      <c r="AD13" s="158">
        <v>2035</v>
      </c>
      <c r="AE13" s="158">
        <v>2036</v>
      </c>
      <c r="AF13" s="158">
        <v>2037</v>
      </c>
      <c r="AG13" s="158">
        <v>2038</v>
      </c>
      <c r="AH13" s="158">
        <v>2039</v>
      </c>
      <c r="AI13" s="158">
        <v>2040</v>
      </c>
      <c r="AJ13" s="158">
        <v>2041</v>
      </c>
      <c r="AK13" s="158">
        <v>2042</v>
      </c>
      <c r="AL13" s="158">
        <v>2043</v>
      </c>
      <c r="AM13" s="158">
        <v>2044</v>
      </c>
      <c r="AN13" s="158">
        <v>2045</v>
      </c>
      <c r="AO13" s="158">
        <v>2046</v>
      </c>
      <c r="AP13" s="158">
        <v>2047</v>
      </c>
      <c r="AQ13" s="158">
        <v>2048</v>
      </c>
      <c r="AR13" s="158">
        <v>2049</v>
      </c>
      <c r="AS13" s="158">
        <v>2050</v>
      </c>
    </row>
    <row r="14" spans="1:45" x14ac:dyDescent="0.3">
      <c r="C14" s="159" t="s">
        <v>168</v>
      </c>
      <c r="F14" s="160" t="s">
        <v>59</v>
      </c>
      <c r="G14" s="160">
        <v>2022</v>
      </c>
      <c r="H14" s="160"/>
      <c r="J14" s="161">
        <v>541.20000000000005</v>
      </c>
      <c r="K14" s="161">
        <v>541.20000000000005</v>
      </c>
      <c r="L14" s="161">
        <v>541.20000000000005</v>
      </c>
      <c r="M14" s="161">
        <v>541.20000000000005</v>
      </c>
      <c r="N14" s="161">
        <v>541.20000000000005</v>
      </c>
      <c r="O14" s="161">
        <v>541.20000000000005</v>
      </c>
      <c r="P14" s="161">
        <v>541.20000000000005</v>
      </c>
      <c r="Q14" s="161">
        <v>541.20000000000005</v>
      </c>
      <c r="R14" s="162">
        <f>CHOOSE(MATCH($F14,{"CAGR","Linear","Flat"},0),Q14*(INDEX($J14:Q14,MATCH($G14,$J$13:Q$13,0))/INDEX($J14:Q14,MATCH($G14-$H14,$J$13:Q$13,0)))^(1/$H14),Q14+(INDEX($J14:Q14,MATCH($G14,$J$13:Q$13,0))-INDEX($J14:Q14,MATCH($G14-$H14,$J$13:Q$13,0)))/$H14,INDEX($J14:Q14,MATCH($G14,$J$13:Q$13,0)))</f>
        <v>541.20000000000005</v>
      </c>
      <c r="S14" s="162">
        <f>CHOOSE(MATCH($F14,{"CAGR","Linear","Flat"},0),R14*(INDEX($J14:R14,MATCH($G14,$J$13:R$13,0))/INDEX($J14:R14,MATCH($G14-$H14,$J$13:R$13,0)))^(1/$H14),R14+(INDEX($J14:R14,MATCH($G14,$J$13:R$13,0))-INDEX($J14:R14,MATCH($G14-$H14,$J$13:R$13,0)))/$H14,INDEX($J14:R14,MATCH($G14,$J$13:R$13,0)))</f>
        <v>541.20000000000005</v>
      </c>
      <c r="T14" s="162">
        <f>CHOOSE(MATCH($F14,{"CAGR","Linear","Flat"},0),S14*(INDEX($J14:S14,MATCH($G14,$J$13:S$13,0))/INDEX($J14:S14,MATCH($G14-$H14,$J$13:S$13,0)))^(1/$H14),S14+(INDEX($J14:S14,MATCH($G14,$J$13:S$13,0))-INDEX($J14:S14,MATCH($G14-$H14,$J$13:S$13,0)))/$H14,INDEX($J14:S14,MATCH($G14,$J$13:S$13,0)))</f>
        <v>541.20000000000005</v>
      </c>
      <c r="U14" s="162">
        <f>CHOOSE(MATCH($F14,{"CAGR","Linear","Flat"},0),T14*(INDEX($J14:T14,MATCH($G14,$J$13:T$13,0))/INDEX($J14:T14,MATCH($G14-$H14,$J$13:T$13,0)))^(1/$H14),T14+(INDEX($J14:T14,MATCH($G14,$J$13:T$13,0))-INDEX($J14:T14,MATCH($G14-$H14,$J$13:T$13,0)))/$H14,INDEX($J14:T14,MATCH($G14,$J$13:T$13,0)))</f>
        <v>541.20000000000005</v>
      </c>
      <c r="V14" s="162">
        <f>CHOOSE(MATCH($F14,{"CAGR","Linear","Flat"},0),U14*(INDEX($J14:U14,MATCH($G14,$J$13:U$13,0))/INDEX($J14:U14,MATCH($G14-$H14,$J$13:U$13,0)))^(1/$H14),U14+(INDEX($J14:U14,MATCH($G14,$J$13:U$13,0))-INDEX($J14:U14,MATCH($G14-$H14,$J$13:U$13,0)))/$H14,INDEX($J14:U14,MATCH($G14,$J$13:U$13,0)))</f>
        <v>541.20000000000005</v>
      </c>
      <c r="W14" s="162">
        <f>CHOOSE(MATCH($F14,{"CAGR","Linear","Flat"},0),V14*(INDEX($J14:V14,MATCH($G14,$J$13:V$13,0))/INDEX($J14:V14,MATCH($G14-$H14,$J$13:V$13,0)))^(1/$H14),V14+(INDEX($J14:V14,MATCH($G14,$J$13:V$13,0))-INDEX($J14:V14,MATCH($G14-$H14,$J$13:V$13,0)))/$H14,INDEX($J14:V14,MATCH($G14,$J$13:V$13,0)))</f>
        <v>541.20000000000005</v>
      </c>
      <c r="X14" s="162">
        <f>CHOOSE(MATCH($F14,{"CAGR","Linear","Flat"},0),W14*(INDEX($J14:W14,MATCH($G14,$J$13:W$13,0))/INDEX($J14:W14,MATCH($G14-$H14,$J$13:W$13,0)))^(1/$H14),W14+(INDEX($J14:W14,MATCH($G14,$J$13:W$13,0))-INDEX($J14:W14,MATCH($G14-$H14,$J$13:W$13,0)))/$H14,INDEX($J14:W14,MATCH($G14,$J$13:W$13,0)))</f>
        <v>541.20000000000005</v>
      </c>
      <c r="Y14" s="162">
        <f>CHOOSE(MATCH($F14,{"CAGR","Linear","Flat"},0),X14*(INDEX($J14:X14,MATCH($G14,$J$13:X$13,0))/INDEX($J14:X14,MATCH($G14-$H14,$J$13:X$13,0)))^(1/$H14),X14+(INDEX($J14:X14,MATCH($G14,$J$13:X$13,0))-INDEX($J14:X14,MATCH($G14-$H14,$J$13:X$13,0)))/$H14,INDEX($J14:X14,MATCH($G14,$J$13:X$13,0)))</f>
        <v>541.20000000000005</v>
      </c>
      <c r="Z14" s="162">
        <f>CHOOSE(MATCH($F14,{"CAGR","Linear","Flat"},0),Y14*(INDEX($J14:Y14,MATCH($G14,$J$13:Y$13,0))/INDEX($J14:Y14,MATCH($G14-$H14,$J$13:Y$13,0)))^(1/$H14),Y14+(INDEX($J14:Y14,MATCH($G14,$J$13:Y$13,0))-INDEX($J14:Y14,MATCH($G14-$H14,$J$13:Y$13,0)))/$H14,INDEX($J14:Y14,MATCH($G14,$J$13:Y$13,0)))</f>
        <v>541.20000000000005</v>
      </c>
      <c r="AA14" s="162">
        <f>CHOOSE(MATCH($F14,{"CAGR","Linear","Flat"},0),Z14*(INDEX($J14:Z14,MATCH($G14,$J$13:Z$13,0))/INDEX($J14:Z14,MATCH($G14-$H14,$J$13:Z$13,0)))^(1/$H14),Z14+(INDEX($J14:Z14,MATCH($G14,$J$13:Z$13,0))-INDEX($J14:Z14,MATCH($G14-$H14,$J$13:Z$13,0)))/$H14,INDEX($J14:Z14,MATCH($G14,$J$13:Z$13,0)))</f>
        <v>541.20000000000005</v>
      </c>
      <c r="AB14" s="162">
        <f>CHOOSE(MATCH($F14,{"CAGR","Linear","Flat"},0),AA14*(INDEX($J14:AA14,MATCH($G14,$J$13:AA$13,0))/INDEX($J14:AA14,MATCH($G14-$H14,$J$13:AA$13,0)))^(1/$H14),AA14+(INDEX($J14:AA14,MATCH($G14,$J$13:AA$13,0))-INDEX($J14:AA14,MATCH($G14-$H14,$J$13:AA$13,0)))/$H14,INDEX($J14:AA14,MATCH($G14,$J$13:AA$13,0)))</f>
        <v>541.20000000000005</v>
      </c>
      <c r="AC14" s="162">
        <f>CHOOSE(MATCH($F14,{"CAGR","Linear","Flat"},0),AB14*(INDEX($J14:AB14,MATCH($G14,$J$13:AB$13,0))/INDEX($J14:AB14,MATCH($G14-$H14,$J$13:AB$13,0)))^(1/$H14),AB14+(INDEX($J14:AB14,MATCH($G14,$J$13:AB$13,0))-INDEX($J14:AB14,MATCH($G14-$H14,$J$13:AB$13,0)))/$H14,INDEX($J14:AB14,MATCH($G14,$J$13:AB$13,0)))</f>
        <v>541.20000000000005</v>
      </c>
      <c r="AD14" s="162">
        <f>CHOOSE(MATCH($F14,{"CAGR","Linear","Flat"},0),AC14*(INDEX($J14:AC14,MATCH($G14,$J$13:AC$13,0))/INDEX($J14:AC14,MATCH($G14-$H14,$J$13:AC$13,0)))^(1/$H14),AC14+(INDEX($J14:AC14,MATCH($G14,$J$13:AC$13,0))-INDEX($J14:AC14,MATCH($G14-$H14,$J$13:AC$13,0)))/$H14,INDEX($J14:AC14,MATCH($G14,$J$13:AC$13,0)))</f>
        <v>541.20000000000005</v>
      </c>
      <c r="AE14" s="162">
        <f>CHOOSE(MATCH($F14,{"CAGR","Linear","Flat"},0),AD14*(INDEX($J14:AD14,MATCH($G14,$J$13:AD$13,0))/INDEX($J14:AD14,MATCH($G14-$H14,$J$13:AD$13,0)))^(1/$H14),AD14+(INDEX($J14:AD14,MATCH($G14,$J$13:AD$13,0))-INDEX($J14:AD14,MATCH($G14-$H14,$J$13:AD$13,0)))/$H14,INDEX($J14:AD14,MATCH($G14,$J$13:AD$13,0)))</f>
        <v>541.20000000000005</v>
      </c>
      <c r="AF14" s="162">
        <f>CHOOSE(MATCH($F14,{"CAGR","Linear","Flat"},0),AE14*(INDEX($J14:AE14,MATCH($G14,$J$13:AE$13,0))/INDEX($J14:AE14,MATCH($G14-$H14,$J$13:AE$13,0)))^(1/$H14),AE14+(INDEX($J14:AE14,MATCH($G14,$J$13:AE$13,0))-INDEX($J14:AE14,MATCH($G14-$H14,$J$13:AE$13,0)))/$H14,INDEX($J14:AE14,MATCH($G14,$J$13:AE$13,0)))</f>
        <v>541.20000000000005</v>
      </c>
      <c r="AG14" s="162">
        <f>CHOOSE(MATCH($F14,{"CAGR","Linear","Flat"},0),AF14*(INDEX($J14:AF14,MATCH($G14,$J$13:AF$13,0))/INDEX($J14:AF14,MATCH($G14-$H14,$J$13:AF$13,0)))^(1/$H14),AF14+(INDEX($J14:AF14,MATCH($G14,$J$13:AF$13,0))-INDEX($J14:AF14,MATCH($G14-$H14,$J$13:AF$13,0)))/$H14,INDEX($J14:AF14,MATCH($G14,$J$13:AF$13,0)))</f>
        <v>541.20000000000005</v>
      </c>
      <c r="AH14" s="162">
        <f>CHOOSE(MATCH($F14,{"CAGR","Linear","Flat"},0),AG14*(INDEX($J14:AG14,MATCH($G14,$J$13:AG$13,0))/INDEX($J14:AG14,MATCH($G14-$H14,$J$13:AG$13,0)))^(1/$H14),AG14+(INDEX($J14:AG14,MATCH($G14,$J$13:AG$13,0))-INDEX($J14:AG14,MATCH($G14-$H14,$J$13:AG$13,0)))/$H14,INDEX($J14:AG14,MATCH($G14,$J$13:AG$13,0)))</f>
        <v>541.20000000000005</v>
      </c>
      <c r="AI14" s="162">
        <f>CHOOSE(MATCH($F14,{"CAGR","Linear","Flat"},0),AH14*(INDEX($J14:AH14,MATCH($G14,$J$13:AH$13,0))/INDEX($J14:AH14,MATCH($G14-$H14,$J$13:AH$13,0)))^(1/$H14),AH14+(INDEX($J14:AH14,MATCH($G14,$J$13:AH$13,0))-INDEX($J14:AH14,MATCH($G14-$H14,$J$13:AH$13,0)))/$H14,INDEX($J14:AH14,MATCH($G14,$J$13:AH$13,0)))</f>
        <v>541.20000000000005</v>
      </c>
      <c r="AJ14" s="162">
        <f>CHOOSE(MATCH($F14,{"CAGR","Linear","Flat"},0),AI14*(INDEX($J14:AI14,MATCH($G14,$J$13:AI$13,0))/INDEX($J14:AI14,MATCH($G14-$H14,$J$13:AI$13,0)))^(1/$H14),AI14+(INDEX($J14:AI14,MATCH($G14,$J$13:AI$13,0))-INDEX($J14:AI14,MATCH($G14-$H14,$J$13:AI$13,0)))/$H14,INDEX($J14:AI14,MATCH($G14,$J$13:AI$13,0)))</f>
        <v>541.20000000000005</v>
      </c>
      <c r="AK14" s="162">
        <f>CHOOSE(MATCH($F14,{"CAGR","Linear","Flat"},0),AJ14*(INDEX($J14:AJ14,MATCH($G14,$J$13:AJ$13,0))/INDEX($J14:AJ14,MATCH($G14-$H14,$J$13:AJ$13,0)))^(1/$H14),AJ14+(INDEX($J14:AJ14,MATCH($G14,$J$13:AJ$13,0))-INDEX($J14:AJ14,MATCH($G14-$H14,$J$13:AJ$13,0)))/$H14,INDEX($J14:AJ14,MATCH($G14,$J$13:AJ$13,0)))</f>
        <v>541.20000000000005</v>
      </c>
      <c r="AL14" s="162">
        <f>CHOOSE(MATCH($F14,{"CAGR","Linear","Flat"},0),AK14*(INDEX($J14:AK14,MATCH($G14,$J$13:AK$13,0))/INDEX($J14:AK14,MATCH($G14-$H14,$J$13:AK$13,0)))^(1/$H14),AK14+(INDEX($J14:AK14,MATCH($G14,$J$13:AK$13,0))-INDEX($J14:AK14,MATCH($G14-$H14,$J$13:AK$13,0)))/$H14,INDEX($J14:AK14,MATCH($G14,$J$13:AK$13,0)))</f>
        <v>541.20000000000005</v>
      </c>
      <c r="AM14" s="162">
        <f>CHOOSE(MATCH($F14,{"CAGR","Linear","Flat"},0),AL14*(INDEX($J14:AL14,MATCH($G14,$J$13:AL$13,0))/INDEX($J14:AL14,MATCH($G14-$H14,$J$13:AL$13,0)))^(1/$H14),AL14+(INDEX($J14:AL14,MATCH($G14,$J$13:AL$13,0))-INDEX($J14:AL14,MATCH($G14-$H14,$J$13:AL$13,0)))/$H14,INDEX($J14:AL14,MATCH($G14,$J$13:AL$13,0)))</f>
        <v>541.20000000000005</v>
      </c>
      <c r="AN14" s="162">
        <f>CHOOSE(MATCH($F14,{"CAGR","Linear","Flat"},0),AM14*(INDEX($J14:AM14,MATCH($G14,$J$13:AM$13,0))/INDEX($J14:AM14,MATCH($G14-$H14,$J$13:AM$13,0)))^(1/$H14),AM14+(INDEX($J14:AM14,MATCH($G14,$J$13:AM$13,0))-INDEX($J14:AM14,MATCH($G14-$H14,$J$13:AM$13,0)))/$H14,INDEX($J14:AM14,MATCH($G14,$J$13:AM$13,0)))</f>
        <v>541.20000000000005</v>
      </c>
      <c r="AO14" s="162">
        <f>CHOOSE(MATCH($F14,{"CAGR","Linear","Flat"},0),AN14*(INDEX($J14:AN14,MATCH($G14,$J$13:AN$13,0))/INDEX($J14:AN14,MATCH($G14-$H14,$J$13:AN$13,0)))^(1/$H14),AN14+(INDEX($J14:AN14,MATCH($G14,$J$13:AN$13,0))-INDEX($J14:AN14,MATCH($G14-$H14,$J$13:AN$13,0)))/$H14,INDEX($J14:AN14,MATCH($G14,$J$13:AN$13,0)))</f>
        <v>541.20000000000005</v>
      </c>
      <c r="AP14" s="162">
        <f>CHOOSE(MATCH($F14,{"CAGR","Linear","Flat"},0),AO14*(INDEX($J14:AO14,MATCH($G14,$J$13:AO$13,0))/INDEX($J14:AO14,MATCH($G14-$H14,$J$13:AO$13,0)))^(1/$H14),AO14+(INDEX($J14:AO14,MATCH($G14,$J$13:AO$13,0))-INDEX($J14:AO14,MATCH($G14-$H14,$J$13:AO$13,0)))/$H14,INDEX($J14:AO14,MATCH($G14,$J$13:AO$13,0)))</f>
        <v>541.20000000000005</v>
      </c>
      <c r="AQ14" s="162">
        <f>CHOOSE(MATCH($F14,{"CAGR","Linear","Flat"},0),AP14*(INDEX($J14:AP14,MATCH($G14,$J$13:AP$13,0))/INDEX($J14:AP14,MATCH($G14-$H14,$J$13:AP$13,0)))^(1/$H14),AP14+(INDEX($J14:AP14,MATCH($G14,$J$13:AP$13,0))-INDEX($J14:AP14,MATCH($G14-$H14,$J$13:AP$13,0)))/$H14,INDEX($J14:AP14,MATCH($G14,$J$13:AP$13,0)))</f>
        <v>541.20000000000005</v>
      </c>
      <c r="AR14" s="162">
        <f>CHOOSE(MATCH($F14,{"CAGR","Linear","Flat"},0),AQ14*(INDEX($J14:AQ14,MATCH($G14,$J$13:AQ$13,0))/INDEX($J14:AQ14,MATCH($G14-$H14,$J$13:AQ$13,0)))^(1/$H14),AQ14+(INDEX($J14:AQ14,MATCH($G14,$J$13:AQ$13,0))-INDEX($J14:AQ14,MATCH($G14-$H14,$J$13:AQ$13,0)))/$H14,INDEX($J14:AQ14,MATCH($G14,$J$13:AQ$13,0)))</f>
        <v>541.20000000000005</v>
      </c>
      <c r="AS14" s="162">
        <f>CHOOSE(MATCH($F14,{"CAGR","Linear","Flat"},0),AR14*(INDEX($J14:AR14,MATCH($G14,$J$13:AR$13,0))/INDEX($J14:AR14,MATCH($G14-$H14,$J$13:AR$13,0)))^(1/$H14),AR14+(INDEX($J14:AR14,MATCH($G14,$J$13:AR$13,0))-INDEX($J14:AR14,MATCH($G14-$H14,$J$13:AR$13,0)))/$H14,INDEX($J14:AR14,MATCH($G14,$J$13:AR$13,0)))</f>
        <v>541.20000000000005</v>
      </c>
    </row>
    <row r="15" spans="1:45" x14ac:dyDescent="0.3">
      <c r="C15" s="159" t="s">
        <v>164</v>
      </c>
      <c r="F15" s="160" t="s">
        <v>59</v>
      </c>
      <c r="G15" s="160">
        <v>2022</v>
      </c>
      <c r="H15" s="160"/>
      <c r="J15" s="161">
        <v>1019.4</v>
      </c>
      <c r="K15" s="161">
        <v>1019.4</v>
      </c>
      <c r="L15" s="161">
        <v>1019.4</v>
      </c>
      <c r="M15" s="161">
        <v>1019.4</v>
      </c>
      <c r="N15" s="161">
        <v>1019.4</v>
      </c>
      <c r="O15" s="161">
        <v>1019.4</v>
      </c>
      <c r="P15" s="161">
        <v>1019.4</v>
      </c>
      <c r="Q15" s="161">
        <v>1019.4</v>
      </c>
      <c r="R15" s="162">
        <f>CHOOSE(MATCH($F15,{"CAGR","Linear","Flat"},0),Q15*(INDEX($J15:Q15,MATCH($G15,$J$13:Q$13,0))/INDEX($J15:Q15,MATCH($G15-$H15,$J$13:Q$13,0)))^(1/$H15),Q15+(INDEX($J15:Q15,MATCH($G15,$J$13:Q$13,0))-INDEX($J15:Q15,MATCH($G15-$H15,$J$13:Q$13,0)))/$H15,INDEX($J15:Q15,MATCH($G15,$J$13:Q$13,0)))</f>
        <v>1019.4</v>
      </c>
      <c r="S15" s="162">
        <f>CHOOSE(MATCH($F15,{"CAGR","Linear","Flat"},0),R15*(INDEX($J15:R15,MATCH($G15,$J$13:R$13,0))/INDEX($J15:R15,MATCH($G15-$H15,$J$13:R$13,0)))^(1/$H15),R15+(INDEX($J15:R15,MATCH($G15,$J$13:R$13,0))-INDEX($J15:R15,MATCH($G15-$H15,$J$13:R$13,0)))/$H15,INDEX($J15:R15,MATCH($G15,$J$13:R$13,0)))</f>
        <v>1019.4</v>
      </c>
      <c r="T15" s="162">
        <f>CHOOSE(MATCH($F15,{"CAGR","Linear","Flat"},0),S15*(INDEX($J15:S15,MATCH($G15,$J$13:S$13,0))/INDEX($J15:S15,MATCH($G15-$H15,$J$13:S$13,0)))^(1/$H15),S15+(INDEX($J15:S15,MATCH($G15,$J$13:S$13,0))-INDEX($J15:S15,MATCH($G15-$H15,$J$13:S$13,0)))/$H15,INDEX($J15:S15,MATCH($G15,$J$13:S$13,0)))</f>
        <v>1019.4</v>
      </c>
      <c r="U15" s="162">
        <f>CHOOSE(MATCH($F15,{"CAGR","Linear","Flat"},0),T15*(INDEX($J15:T15,MATCH($G15,$J$13:T$13,0))/INDEX($J15:T15,MATCH($G15-$H15,$J$13:T$13,0)))^(1/$H15),T15+(INDEX($J15:T15,MATCH($G15,$J$13:T$13,0))-INDEX($J15:T15,MATCH($G15-$H15,$J$13:T$13,0)))/$H15,INDEX($J15:T15,MATCH($G15,$J$13:T$13,0)))</f>
        <v>1019.4</v>
      </c>
      <c r="V15" s="162">
        <f>CHOOSE(MATCH($F15,{"CAGR","Linear","Flat"},0),U15*(INDEX($J15:U15,MATCH($G15,$J$13:U$13,0))/INDEX($J15:U15,MATCH($G15-$H15,$J$13:U$13,0)))^(1/$H15),U15+(INDEX($J15:U15,MATCH($G15,$J$13:U$13,0))-INDEX($J15:U15,MATCH($G15-$H15,$J$13:U$13,0)))/$H15,INDEX($J15:U15,MATCH($G15,$J$13:U$13,0)))</f>
        <v>1019.4</v>
      </c>
      <c r="W15" s="162">
        <f>CHOOSE(MATCH($F15,{"CAGR","Linear","Flat"},0),V15*(INDEX($J15:V15,MATCH($G15,$J$13:V$13,0))/INDEX($J15:V15,MATCH($G15-$H15,$J$13:V$13,0)))^(1/$H15),V15+(INDEX($J15:V15,MATCH($G15,$J$13:V$13,0))-INDEX($J15:V15,MATCH($G15-$H15,$J$13:V$13,0)))/$H15,INDEX($J15:V15,MATCH($G15,$J$13:V$13,0)))</f>
        <v>1019.4</v>
      </c>
      <c r="X15" s="162">
        <f>CHOOSE(MATCH($F15,{"CAGR","Linear","Flat"},0),W15*(INDEX($J15:W15,MATCH($G15,$J$13:W$13,0))/INDEX($J15:W15,MATCH($G15-$H15,$J$13:W$13,0)))^(1/$H15),W15+(INDEX($J15:W15,MATCH($G15,$J$13:W$13,0))-INDEX($J15:W15,MATCH($G15-$H15,$J$13:W$13,0)))/$H15,INDEX($J15:W15,MATCH($G15,$J$13:W$13,0)))</f>
        <v>1019.4</v>
      </c>
      <c r="Y15" s="162">
        <f>CHOOSE(MATCH($F15,{"CAGR","Linear","Flat"},0),X15*(INDEX($J15:X15,MATCH($G15,$J$13:X$13,0))/INDEX($J15:X15,MATCH($G15-$H15,$J$13:X$13,0)))^(1/$H15),X15+(INDEX($J15:X15,MATCH($G15,$J$13:X$13,0))-INDEX($J15:X15,MATCH($G15-$H15,$J$13:X$13,0)))/$H15,INDEX($J15:X15,MATCH($G15,$J$13:X$13,0)))</f>
        <v>1019.4</v>
      </c>
      <c r="Z15" s="162">
        <f>CHOOSE(MATCH($F15,{"CAGR","Linear","Flat"},0),Y15*(INDEX($J15:Y15,MATCH($G15,$J$13:Y$13,0))/INDEX($J15:Y15,MATCH($G15-$H15,$J$13:Y$13,0)))^(1/$H15),Y15+(INDEX($J15:Y15,MATCH($G15,$J$13:Y$13,0))-INDEX($J15:Y15,MATCH($G15-$H15,$J$13:Y$13,0)))/$H15,INDEX($J15:Y15,MATCH($G15,$J$13:Y$13,0)))</f>
        <v>1019.4</v>
      </c>
      <c r="AA15" s="162">
        <f>CHOOSE(MATCH($F15,{"CAGR","Linear","Flat"},0),Z15*(INDEX($J15:Z15,MATCH($G15,$J$13:Z$13,0))/INDEX($J15:Z15,MATCH($G15-$H15,$J$13:Z$13,0)))^(1/$H15),Z15+(INDEX($J15:Z15,MATCH($G15,$J$13:Z$13,0))-INDEX($J15:Z15,MATCH($G15-$H15,$J$13:Z$13,0)))/$H15,INDEX($J15:Z15,MATCH($G15,$J$13:Z$13,0)))</f>
        <v>1019.4</v>
      </c>
      <c r="AB15" s="162">
        <f>CHOOSE(MATCH($F15,{"CAGR","Linear","Flat"},0),AA15*(INDEX($J15:AA15,MATCH($G15,$J$13:AA$13,0))/INDEX($J15:AA15,MATCH($G15-$H15,$J$13:AA$13,0)))^(1/$H15),AA15+(INDEX($J15:AA15,MATCH($G15,$J$13:AA$13,0))-INDEX($J15:AA15,MATCH($G15-$H15,$J$13:AA$13,0)))/$H15,INDEX($J15:AA15,MATCH($G15,$J$13:AA$13,0)))</f>
        <v>1019.4</v>
      </c>
      <c r="AC15" s="162">
        <f>CHOOSE(MATCH($F15,{"CAGR","Linear","Flat"},0),AB15*(INDEX($J15:AB15,MATCH($G15,$J$13:AB$13,0))/INDEX($J15:AB15,MATCH($G15-$H15,$J$13:AB$13,0)))^(1/$H15),AB15+(INDEX($J15:AB15,MATCH($G15,$J$13:AB$13,0))-INDEX($J15:AB15,MATCH($G15-$H15,$J$13:AB$13,0)))/$H15,INDEX($J15:AB15,MATCH($G15,$J$13:AB$13,0)))</f>
        <v>1019.4</v>
      </c>
      <c r="AD15" s="162">
        <f>CHOOSE(MATCH($F15,{"CAGR","Linear","Flat"},0),AC15*(INDEX($J15:AC15,MATCH($G15,$J$13:AC$13,0))/INDEX($J15:AC15,MATCH($G15-$H15,$J$13:AC$13,0)))^(1/$H15),AC15+(INDEX($J15:AC15,MATCH($G15,$J$13:AC$13,0))-INDEX($J15:AC15,MATCH($G15-$H15,$J$13:AC$13,0)))/$H15,INDEX($J15:AC15,MATCH($G15,$J$13:AC$13,0)))</f>
        <v>1019.4</v>
      </c>
      <c r="AE15" s="162">
        <f>CHOOSE(MATCH($F15,{"CAGR","Linear","Flat"},0),AD15*(INDEX($J15:AD15,MATCH($G15,$J$13:AD$13,0))/INDEX($J15:AD15,MATCH($G15-$H15,$J$13:AD$13,0)))^(1/$H15),AD15+(INDEX($J15:AD15,MATCH($G15,$J$13:AD$13,0))-INDEX($J15:AD15,MATCH($G15-$H15,$J$13:AD$13,0)))/$H15,INDEX($J15:AD15,MATCH($G15,$J$13:AD$13,0)))</f>
        <v>1019.4</v>
      </c>
      <c r="AF15" s="162">
        <f>CHOOSE(MATCH($F15,{"CAGR","Linear","Flat"},0),AE15*(INDEX($J15:AE15,MATCH($G15,$J$13:AE$13,0))/INDEX($J15:AE15,MATCH($G15-$H15,$J$13:AE$13,0)))^(1/$H15),AE15+(INDEX($J15:AE15,MATCH($G15,$J$13:AE$13,0))-INDEX($J15:AE15,MATCH($G15-$H15,$J$13:AE$13,0)))/$H15,INDEX($J15:AE15,MATCH($G15,$J$13:AE$13,0)))</f>
        <v>1019.4</v>
      </c>
      <c r="AG15" s="162">
        <f>CHOOSE(MATCH($F15,{"CAGR","Linear","Flat"},0),AF15*(INDEX($J15:AF15,MATCH($G15,$J$13:AF$13,0))/INDEX($J15:AF15,MATCH($G15-$H15,$J$13:AF$13,0)))^(1/$H15),AF15+(INDEX($J15:AF15,MATCH($G15,$J$13:AF$13,0))-INDEX($J15:AF15,MATCH($G15-$H15,$J$13:AF$13,0)))/$H15,INDEX($J15:AF15,MATCH($G15,$J$13:AF$13,0)))</f>
        <v>1019.4</v>
      </c>
      <c r="AH15" s="162">
        <f>CHOOSE(MATCH($F15,{"CAGR","Linear","Flat"},0),AG15*(INDEX($J15:AG15,MATCH($G15,$J$13:AG$13,0))/INDEX($J15:AG15,MATCH($G15-$H15,$J$13:AG$13,0)))^(1/$H15),AG15+(INDEX($J15:AG15,MATCH($G15,$J$13:AG$13,0))-INDEX($J15:AG15,MATCH($G15-$H15,$J$13:AG$13,0)))/$H15,INDEX($J15:AG15,MATCH($G15,$J$13:AG$13,0)))</f>
        <v>1019.4</v>
      </c>
      <c r="AI15" s="162">
        <f>CHOOSE(MATCH($F15,{"CAGR","Linear","Flat"},0),AH15*(INDEX($J15:AH15,MATCH($G15,$J$13:AH$13,0))/INDEX($J15:AH15,MATCH($G15-$H15,$J$13:AH$13,0)))^(1/$H15),AH15+(INDEX($J15:AH15,MATCH($G15,$J$13:AH$13,0))-INDEX($J15:AH15,MATCH($G15-$H15,$J$13:AH$13,0)))/$H15,INDEX($J15:AH15,MATCH($G15,$J$13:AH$13,0)))</f>
        <v>1019.4</v>
      </c>
      <c r="AJ15" s="162">
        <f>CHOOSE(MATCH($F15,{"CAGR","Linear","Flat"},0),AI15*(INDEX($J15:AI15,MATCH($G15,$J$13:AI$13,0))/INDEX($J15:AI15,MATCH($G15-$H15,$J$13:AI$13,0)))^(1/$H15),AI15+(INDEX($J15:AI15,MATCH($G15,$J$13:AI$13,0))-INDEX($J15:AI15,MATCH($G15-$H15,$J$13:AI$13,0)))/$H15,INDEX($J15:AI15,MATCH($G15,$J$13:AI$13,0)))</f>
        <v>1019.4</v>
      </c>
      <c r="AK15" s="162">
        <f>CHOOSE(MATCH($F15,{"CAGR","Linear","Flat"},0),AJ15*(INDEX($J15:AJ15,MATCH($G15,$J$13:AJ$13,0))/INDEX($J15:AJ15,MATCH($G15-$H15,$J$13:AJ$13,0)))^(1/$H15),AJ15+(INDEX($J15:AJ15,MATCH($G15,$J$13:AJ$13,0))-INDEX($J15:AJ15,MATCH($G15-$H15,$J$13:AJ$13,0)))/$H15,INDEX($J15:AJ15,MATCH($G15,$J$13:AJ$13,0)))</f>
        <v>1019.4</v>
      </c>
      <c r="AL15" s="162">
        <f>CHOOSE(MATCH($F15,{"CAGR","Linear","Flat"},0),AK15*(INDEX($J15:AK15,MATCH($G15,$J$13:AK$13,0))/INDEX($J15:AK15,MATCH($G15-$H15,$J$13:AK$13,0)))^(1/$H15),AK15+(INDEX($J15:AK15,MATCH($G15,$J$13:AK$13,0))-INDEX($J15:AK15,MATCH($G15-$H15,$J$13:AK$13,0)))/$H15,INDEX($J15:AK15,MATCH($G15,$J$13:AK$13,0)))</f>
        <v>1019.4</v>
      </c>
      <c r="AM15" s="162">
        <f>CHOOSE(MATCH($F15,{"CAGR","Linear","Flat"},0),AL15*(INDEX($J15:AL15,MATCH($G15,$J$13:AL$13,0))/INDEX($J15:AL15,MATCH($G15-$H15,$J$13:AL$13,0)))^(1/$H15),AL15+(INDEX($J15:AL15,MATCH($G15,$J$13:AL$13,0))-INDEX($J15:AL15,MATCH($G15-$H15,$J$13:AL$13,0)))/$H15,INDEX($J15:AL15,MATCH($G15,$J$13:AL$13,0)))</f>
        <v>1019.4</v>
      </c>
      <c r="AN15" s="162">
        <f>CHOOSE(MATCH($F15,{"CAGR","Linear","Flat"},0),AM15*(INDEX($J15:AM15,MATCH($G15,$J$13:AM$13,0))/INDEX($J15:AM15,MATCH($G15-$H15,$J$13:AM$13,0)))^(1/$H15),AM15+(INDEX($J15:AM15,MATCH($G15,$J$13:AM$13,0))-INDEX($J15:AM15,MATCH($G15-$H15,$J$13:AM$13,0)))/$H15,INDEX($J15:AM15,MATCH($G15,$J$13:AM$13,0)))</f>
        <v>1019.4</v>
      </c>
      <c r="AO15" s="162">
        <f>CHOOSE(MATCH($F15,{"CAGR","Linear","Flat"},0),AN15*(INDEX($J15:AN15,MATCH($G15,$J$13:AN$13,0))/INDEX($J15:AN15,MATCH($G15-$H15,$J$13:AN$13,0)))^(1/$H15),AN15+(INDEX($J15:AN15,MATCH($G15,$J$13:AN$13,0))-INDEX($J15:AN15,MATCH($G15-$H15,$J$13:AN$13,0)))/$H15,INDEX($J15:AN15,MATCH($G15,$J$13:AN$13,0)))</f>
        <v>1019.4</v>
      </c>
      <c r="AP15" s="162">
        <f>CHOOSE(MATCH($F15,{"CAGR","Linear","Flat"},0),AO15*(INDEX($J15:AO15,MATCH($G15,$J$13:AO$13,0))/INDEX($J15:AO15,MATCH($G15-$H15,$J$13:AO$13,0)))^(1/$H15),AO15+(INDEX($J15:AO15,MATCH($G15,$J$13:AO$13,0))-INDEX($J15:AO15,MATCH($G15-$H15,$J$13:AO$13,0)))/$H15,INDEX($J15:AO15,MATCH($G15,$J$13:AO$13,0)))</f>
        <v>1019.4</v>
      </c>
      <c r="AQ15" s="162">
        <f>CHOOSE(MATCH($F15,{"CAGR","Linear","Flat"},0),AP15*(INDEX($J15:AP15,MATCH($G15,$J$13:AP$13,0))/INDEX($J15:AP15,MATCH($G15-$H15,$J$13:AP$13,0)))^(1/$H15),AP15+(INDEX($J15:AP15,MATCH($G15,$J$13:AP$13,0))-INDEX($J15:AP15,MATCH($G15-$H15,$J$13:AP$13,0)))/$H15,INDEX($J15:AP15,MATCH($G15,$J$13:AP$13,0)))</f>
        <v>1019.4</v>
      </c>
      <c r="AR15" s="162">
        <f>CHOOSE(MATCH($F15,{"CAGR","Linear","Flat"},0),AQ15*(INDEX($J15:AQ15,MATCH($G15,$J$13:AQ$13,0))/INDEX($J15:AQ15,MATCH($G15-$H15,$J$13:AQ$13,0)))^(1/$H15),AQ15+(INDEX($J15:AQ15,MATCH($G15,$J$13:AQ$13,0))-INDEX($J15:AQ15,MATCH($G15-$H15,$J$13:AQ$13,0)))/$H15,INDEX($J15:AQ15,MATCH($G15,$J$13:AQ$13,0)))</f>
        <v>1019.4</v>
      </c>
      <c r="AS15" s="162">
        <f>CHOOSE(MATCH($F15,{"CAGR","Linear","Flat"},0),AR15*(INDEX($J15:AR15,MATCH($G15,$J$13:AR$13,0))/INDEX($J15:AR15,MATCH($G15-$H15,$J$13:AR$13,0)))^(1/$H15),AR15+(INDEX($J15:AR15,MATCH($G15,$J$13:AR$13,0))-INDEX($J15:AR15,MATCH($G15-$H15,$J$13:AR$13,0)))/$H15,INDEX($J15:AR15,MATCH($G15,$J$13:AR$13,0)))</f>
        <v>1019.4</v>
      </c>
    </row>
    <row r="16" spans="1:45" x14ac:dyDescent="0.3">
      <c r="C16" s="159" t="s">
        <v>165</v>
      </c>
      <c r="F16" s="160" t="s">
        <v>59</v>
      </c>
      <c r="G16" s="160">
        <v>2022</v>
      </c>
      <c r="H16" s="160"/>
      <c r="J16" s="161">
        <v>56.46</v>
      </c>
      <c r="K16" s="161">
        <v>56.46</v>
      </c>
      <c r="L16" s="161">
        <v>56.46</v>
      </c>
      <c r="M16" s="161">
        <v>56.46</v>
      </c>
      <c r="N16" s="161">
        <v>56.46</v>
      </c>
      <c r="O16" s="161">
        <v>56.46</v>
      </c>
      <c r="P16" s="161">
        <v>56.46</v>
      </c>
      <c r="Q16" s="161">
        <v>56.46</v>
      </c>
      <c r="R16" s="162">
        <f>CHOOSE(MATCH($F16,{"CAGR","Linear","Flat"},0),Q16*(INDEX($J16:Q16,MATCH($G16,$J$13:Q$13,0))/INDEX($J16:Q16,MATCH($G16-$H16,$J$13:Q$13,0)))^(1/$H16),Q16+(INDEX($J16:Q16,MATCH($G16,$J$13:Q$13,0))-INDEX($J16:Q16,MATCH($G16-$H16,$J$13:Q$13,0)))/$H16,INDEX($J16:Q16,MATCH($G16,$J$13:Q$13,0)))</f>
        <v>56.46</v>
      </c>
      <c r="S16" s="162">
        <f>CHOOSE(MATCH($F16,{"CAGR","Linear","Flat"},0),R16*(INDEX($J16:R16,MATCH($G16,$J$13:R$13,0))/INDEX($J16:R16,MATCH($G16-$H16,$J$13:R$13,0)))^(1/$H16),R16+(INDEX($J16:R16,MATCH($G16,$J$13:R$13,0))-INDEX($J16:R16,MATCH($G16-$H16,$J$13:R$13,0)))/$H16,INDEX($J16:R16,MATCH($G16,$J$13:R$13,0)))</f>
        <v>56.46</v>
      </c>
      <c r="T16" s="162">
        <f>CHOOSE(MATCH($F16,{"CAGR","Linear","Flat"},0),S16*(INDEX($J16:S16,MATCH($G16,$J$13:S$13,0))/INDEX($J16:S16,MATCH($G16-$H16,$J$13:S$13,0)))^(1/$H16),S16+(INDEX($J16:S16,MATCH($G16,$J$13:S$13,0))-INDEX($J16:S16,MATCH($G16-$H16,$J$13:S$13,0)))/$H16,INDEX($J16:S16,MATCH($G16,$J$13:S$13,0)))</f>
        <v>56.46</v>
      </c>
      <c r="U16" s="162">
        <f>CHOOSE(MATCH($F16,{"CAGR","Linear","Flat"},0),T16*(INDEX($J16:T16,MATCH($G16,$J$13:T$13,0))/INDEX($J16:T16,MATCH($G16-$H16,$J$13:T$13,0)))^(1/$H16),T16+(INDEX($J16:T16,MATCH($G16,$J$13:T$13,0))-INDEX($J16:T16,MATCH($G16-$H16,$J$13:T$13,0)))/$H16,INDEX($J16:T16,MATCH($G16,$J$13:T$13,0)))</f>
        <v>56.46</v>
      </c>
      <c r="V16" s="162">
        <f>CHOOSE(MATCH($F16,{"CAGR","Linear","Flat"},0),U16*(INDEX($J16:U16,MATCH($G16,$J$13:U$13,0))/INDEX($J16:U16,MATCH($G16-$H16,$J$13:U$13,0)))^(1/$H16),U16+(INDEX($J16:U16,MATCH($G16,$J$13:U$13,0))-INDEX($J16:U16,MATCH($G16-$H16,$J$13:U$13,0)))/$H16,INDEX($J16:U16,MATCH($G16,$J$13:U$13,0)))</f>
        <v>56.46</v>
      </c>
      <c r="W16" s="162">
        <f>CHOOSE(MATCH($F16,{"CAGR","Linear","Flat"},0),V16*(INDEX($J16:V16,MATCH($G16,$J$13:V$13,0))/INDEX($J16:V16,MATCH($G16-$H16,$J$13:V$13,0)))^(1/$H16),V16+(INDEX($J16:V16,MATCH($G16,$J$13:V$13,0))-INDEX($J16:V16,MATCH($G16-$H16,$J$13:V$13,0)))/$H16,INDEX($J16:V16,MATCH($G16,$J$13:V$13,0)))</f>
        <v>56.46</v>
      </c>
      <c r="X16" s="162">
        <f>CHOOSE(MATCH($F16,{"CAGR","Linear","Flat"},0),W16*(INDEX($J16:W16,MATCH($G16,$J$13:W$13,0))/INDEX($J16:W16,MATCH($G16-$H16,$J$13:W$13,0)))^(1/$H16),W16+(INDEX($J16:W16,MATCH($G16,$J$13:W$13,0))-INDEX($J16:W16,MATCH($G16-$H16,$J$13:W$13,0)))/$H16,INDEX($J16:W16,MATCH($G16,$J$13:W$13,0)))</f>
        <v>56.46</v>
      </c>
      <c r="Y16" s="162">
        <f>CHOOSE(MATCH($F16,{"CAGR","Linear","Flat"},0),X16*(INDEX($J16:X16,MATCH($G16,$J$13:X$13,0))/INDEX($J16:X16,MATCH($G16-$H16,$J$13:X$13,0)))^(1/$H16),X16+(INDEX($J16:X16,MATCH($G16,$J$13:X$13,0))-INDEX($J16:X16,MATCH($G16-$H16,$J$13:X$13,0)))/$H16,INDEX($J16:X16,MATCH($G16,$J$13:X$13,0)))</f>
        <v>56.46</v>
      </c>
      <c r="Z16" s="162">
        <f>CHOOSE(MATCH($F16,{"CAGR","Linear","Flat"},0),Y16*(INDEX($J16:Y16,MATCH($G16,$J$13:Y$13,0))/INDEX($J16:Y16,MATCH($G16-$H16,$J$13:Y$13,0)))^(1/$H16),Y16+(INDEX($J16:Y16,MATCH($G16,$J$13:Y$13,0))-INDEX($J16:Y16,MATCH($G16-$H16,$J$13:Y$13,0)))/$H16,INDEX($J16:Y16,MATCH($G16,$J$13:Y$13,0)))</f>
        <v>56.46</v>
      </c>
      <c r="AA16" s="162">
        <f>CHOOSE(MATCH($F16,{"CAGR","Linear","Flat"},0),Z16*(INDEX($J16:Z16,MATCH($G16,$J$13:Z$13,0))/INDEX($J16:Z16,MATCH($G16-$H16,$J$13:Z$13,0)))^(1/$H16),Z16+(INDEX($J16:Z16,MATCH($G16,$J$13:Z$13,0))-INDEX($J16:Z16,MATCH($G16-$H16,$J$13:Z$13,0)))/$H16,INDEX($J16:Z16,MATCH($G16,$J$13:Z$13,0)))</f>
        <v>56.46</v>
      </c>
      <c r="AB16" s="162">
        <f>CHOOSE(MATCH($F16,{"CAGR","Linear","Flat"},0),AA16*(INDEX($J16:AA16,MATCH($G16,$J$13:AA$13,0))/INDEX($J16:AA16,MATCH($G16-$H16,$J$13:AA$13,0)))^(1/$H16),AA16+(INDEX($J16:AA16,MATCH($G16,$J$13:AA$13,0))-INDEX($J16:AA16,MATCH($G16-$H16,$J$13:AA$13,0)))/$H16,INDEX($J16:AA16,MATCH($G16,$J$13:AA$13,0)))</f>
        <v>56.46</v>
      </c>
      <c r="AC16" s="162">
        <f>CHOOSE(MATCH($F16,{"CAGR","Linear","Flat"},0),AB16*(INDEX($J16:AB16,MATCH($G16,$J$13:AB$13,0))/INDEX($J16:AB16,MATCH($G16-$H16,$J$13:AB$13,0)))^(1/$H16),AB16+(INDEX($J16:AB16,MATCH($G16,$J$13:AB$13,0))-INDEX($J16:AB16,MATCH($G16-$H16,$J$13:AB$13,0)))/$H16,INDEX($J16:AB16,MATCH($G16,$J$13:AB$13,0)))</f>
        <v>56.46</v>
      </c>
      <c r="AD16" s="162">
        <f>CHOOSE(MATCH($F16,{"CAGR","Linear","Flat"},0),AC16*(INDEX($J16:AC16,MATCH($G16,$J$13:AC$13,0))/INDEX($J16:AC16,MATCH($G16-$H16,$J$13:AC$13,0)))^(1/$H16),AC16+(INDEX($J16:AC16,MATCH($G16,$J$13:AC$13,0))-INDEX($J16:AC16,MATCH($G16-$H16,$J$13:AC$13,0)))/$H16,INDEX($J16:AC16,MATCH($G16,$J$13:AC$13,0)))</f>
        <v>56.46</v>
      </c>
      <c r="AE16" s="162">
        <f>CHOOSE(MATCH($F16,{"CAGR","Linear","Flat"},0),AD16*(INDEX($J16:AD16,MATCH($G16,$J$13:AD$13,0))/INDEX($J16:AD16,MATCH($G16-$H16,$J$13:AD$13,0)))^(1/$H16),AD16+(INDEX($J16:AD16,MATCH($G16,$J$13:AD$13,0))-INDEX($J16:AD16,MATCH($G16-$H16,$J$13:AD$13,0)))/$H16,INDEX($J16:AD16,MATCH($G16,$J$13:AD$13,0)))</f>
        <v>56.46</v>
      </c>
      <c r="AF16" s="162">
        <f>CHOOSE(MATCH($F16,{"CAGR","Linear","Flat"},0),AE16*(INDEX($J16:AE16,MATCH($G16,$J$13:AE$13,0))/INDEX($J16:AE16,MATCH($G16-$H16,$J$13:AE$13,0)))^(1/$H16),AE16+(INDEX($J16:AE16,MATCH($G16,$J$13:AE$13,0))-INDEX($J16:AE16,MATCH($G16-$H16,$J$13:AE$13,0)))/$H16,INDEX($J16:AE16,MATCH($G16,$J$13:AE$13,0)))</f>
        <v>56.46</v>
      </c>
      <c r="AG16" s="162">
        <f>CHOOSE(MATCH($F16,{"CAGR","Linear","Flat"},0),AF16*(INDEX($J16:AF16,MATCH($G16,$J$13:AF$13,0))/INDEX($J16:AF16,MATCH($G16-$H16,$J$13:AF$13,0)))^(1/$H16),AF16+(INDEX($J16:AF16,MATCH($G16,$J$13:AF$13,0))-INDEX($J16:AF16,MATCH($G16-$H16,$J$13:AF$13,0)))/$H16,INDEX($J16:AF16,MATCH($G16,$J$13:AF$13,0)))</f>
        <v>56.46</v>
      </c>
      <c r="AH16" s="162">
        <f>CHOOSE(MATCH($F16,{"CAGR","Linear","Flat"},0),AG16*(INDEX($J16:AG16,MATCH($G16,$J$13:AG$13,0))/INDEX($J16:AG16,MATCH($G16-$H16,$J$13:AG$13,0)))^(1/$H16),AG16+(INDEX($J16:AG16,MATCH($G16,$J$13:AG$13,0))-INDEX($J16:AG16,MATCH($G16-$H16,$J$13:AG$13,0)))/$H16,INDEX($J16:AG16,MATCH($G16,$J$13:AG$13,0)))</f>
        <v>56.46</v>
      </c>
      <c r="AI16" s="162">
        <f>CHOOSE(MATCH($F16,{"CAGR","Linear","Flat"},0),AH16*(INDEX($J16:AH16,MATCH($G16,$J$13:AH$13,0))/INDEX($J16:AH16,MATCH($G16-$H16,$J$13:AH$13,0)))^(1/$H16),AH16+(INDEX($J16:AH16,MATCH($G16,$J$13:AH$13,0))-INDEX($J16:AH16,MATCH($G16-$H16,$J$13:AH$13,0)))/$H16,INDEX($J16:AH16,MATCH($G16,$J$13:AH$13,0)))</f>
        <v>56.46</v>
      </c>
      <c r="AJ16" s="162">
        <f>CHOOSE(MATCH($F16,{"CAGR","Linear","Flat"},0),AI16*(INDEX($J16:AI16,MATCH($G16,$J$13:AI$13,0))/INDEX($J16:AI16,MATCH($G16-$H16,$J$13:AI$13,0)))^(1/$H16),AI16+(INDEX($J16:AI16,MATCH($G16,$J$13:AI$13,0))-INDEX($J16:AI16,MATCH($G16-$H16,$J$13:AI$13,0)))/$H16,INDEX($J16:AI16,MATCH($G16,$J$13:AI$13,0)))</f>
        <v>56.46</v>
      </c>
      <c r="AK16" s="162">
        <f>CHOOSE(MATCH($F16,{"CAGR","Linear","Flat"},0),AJ16*(INDEX($J16:AJ16,MATCH($G16,$J$13:AJ$13,0))/INDEX($J16:AJ16,MATCH($G16-$H16,$J$13:AJ$13,0)))^(1/$H16),AJ16+(INDEX($J16:AJ16,MATCH($G16,$J$13:AJ$13,0))-INDEX($J16:AJ16,MATCH($G16-$H16,$J$13:AJ$13,0)))/$H16,INDEX($J16:AJ16,MATCH($G16,$J$13:AJ$13,0)))</f>
        <v>56.46</v>
      </c>
      <c r="AL16" s="162">
        <f>CHOOSE(MATCH($F16,{"CAGR","Linear","Flat"},0),AK16*(INDEX($J16:AK16,MATCH($G16,$J$13:AK$13,0))/INDEX($J16:AK16,MATCH($G16-$H16,$J$13:AK$13,0)))^(1/$H16),AK16+(INDEX($J16:AK16,MATCH($G16,$J$13:AK$13,0))-INDEX($J16:AK16,MATCH($G16-$H16,$J$13:AK$13,0)))/$H16,INDEX($J16:AK16,MATCH($G16,$J$13:AK$13,0)))</f>
        <v>56.46</v>
      </c>
      <c r="AM16" s="162">
        <f>CHOOSE(MATCH($F16,{"CAGR","Linear","Flat"},0),AL16*(INDEX($J16:AL16,MATCH($G16,$J$13:AL$13,0))/INDEX($J16:AL16,MATCH($G16-$H16,$J$13:AL$13,0)))^(1/$H16),AL16+(INDEX($J16:AL16,MATCH($G16,$J$13:AL$13,0))-INDEX($J16:AL16,MATCH($G16-$H16,$J$13:AL$13,0)))/$H16,INDEX($J16:AL16,MATCH($G16,$J$13:AL$13,0)))</f>
        <v>56.46</v>
      </c>
      <c r="AN16" s="162">
        <f>CHOOSE(MATCH($F16,{"CAGR","Linear","Flat"},0),AM16*(INDEX($J16:AM16,MATCH($G16,$J$13:AM$13,0))/INDEX($J16:AM16,MATCH($G16-$H16,$J$13:AM$13,0)))^(1/$H16),AM16+(INDEX($J16:AM16,MATCH($G16,$J$13:AM$13,0))-INDEX($J16:AM16,MATCH($G16-$H16,$J$13:AM$13,0)))/$H16,INDEX($J16:AM16,MATCH($G16,$J$13:AM$13,0)))</f>
        <v>56.46</v>
      </c>
      <c r="AO16" s="162">
        <f>CHOOSE(MATCH($F16,{"CAGR","Linear","Flat"},0),AN16*(INDEX($J16:AN16,MATCH($G16,$J$13:AN$13,0))/INDEX($J16:AN16,MATCH($G16-$H16,$J$13:AN$13,0)))^(1/$H16),AN16+(INDEX($J16:AN16,MATCH($G16,$J$13:AN$13,0))-INDEX($J16:AN16,MATCH($G16-$H16,$J$13:AN$13,0)))/$H16,INDEX($J16:AN16,MATCH($G16,$J$13:AN$13,0)))</f>
        <v>56.46</v>
      </c>
      <c r="AP16" s="162">
        <f>CHOOSE(MATCH($F16,{"CAGR","Linear","Flat"},0),AO16*(INDEX($J16:AO16,MATCH($G16,$J$13:AO$13,0))/INDEX($J16:AO16,MATCH($G16-$H16,$J$13:AO$13,0)))^(1/$H16),AO16+(INDEX($J16:AO16,MATCH($G16,$J$13:AO$13,0))-INDEX($J16:AO16,MATCH($G16-$H16,$J$13:AO$13,0)))/$H16,INDEX($J16:AO16,MATCH($G16,$J$13:AO$13,0)))</f>
        <v>56.46</v>
      </c>
      <c r="AQ16" s="162">
        <f>CHOOSE(MATCH($F16,{"CAGR","Linear","Flat"},0),AP16*(INDEX($J16:AP16,MATCH($G16,$J$13:AP$13,0))/INDEX($J16:AP16,MATCH($G16-$H16,$J$13:AP$13,0)))^(1/$H16),AP16+(INDEX($J16:AP16,MATCH($G16,$J$13:AP$13,0))-INDEX($J16:AP16,MATCH($G16-$H16,$J$13:AP$13,0)))/$H16,INDEX($J16:AP16,MATCH($G16,$J$13:AP$13,0)))</f>
        <v>56.46</v>
      </c>
      <c r="AR16" s="162">
        <f>CHOOSE(MATCH($F16,{"CAGR","Linear","Flat"},0),AQ16*(INDEX($J16:AQ16,MATCH($G16,$J$13:AQ$13,0))/INDEX($J16:AQ16,MATCH($G16-$H16,$J$13:AQ$13,0)))^(1/$H16),AQ16+(INDEX($J16:AQ16,MATCH($G16,$J$13:AQ$13,0))-INDEX($J16:AQ16,MATCH($G16-$H16,$J$13:AQ$13,0)))/$H16,INDEX($J16:AQ16,MATCH($G16,$J$13:AQ$13,0)))</f>
        <v>56.46</v>
      </c>
      <c r="AS16" s="162">
        <f>CHOOSE(MATCH($F16,{"CAGR","Linear","Flat"},0),AR16*(INDEX($J16:AR16,MATCH($G16,$J$13:AR$13,0))/INDEX($J16:AR16,MATCH($G16-$H16,$J$13:AR$13,0)))^(1/$H16),AR16+(INDEX($J16:AR16,MATCH($G16,$J$13:AR$13,0))-INDEX($J16:AR16,MATCH($G16-$H16,$J$13:AR$13,0)))/$H16,INDEX($J16:AR16,MATCH($G16,$J$13:AR$13,0)))</f>
        <v>56.46</v>
      </c>
    </row>
    <row r="17" spans="3:45" x14ac:dyDescent="0.3">
      <c r="C17" s="163" t="s">
        <v>169</v>
      </c>
      <c r="J17" s="164">
        <f>SUM(J14:J16)</f>
        <v>1617.06</v>
      </c>
      <c r="K17" s="164">
        <f t="shared" ref="K17:AS17" si="0">SUM(K14:K16)</f>
        <v>1617.06</v>
      </c>
      <c r="L17" s="164">
        <f t="shared" si="0"/>
        <v>1617.06</v>
      </c>
      <c r="M17" s="164">
        <f t="shared" si="0"/>
        <v>1617.06</v>
      </c>
      <c r="N17" s="164">
        <f t="shared" si="0"/>
        <v>1617.06</v>
      </c>
      <c r="O17" s="164">
        <f t="shared" si="0"/>
        <v>1617.06</v>
      </c>
      <c r="P17" s="164">
        <f t="shared" si="0"/>
        <v>1617.06</v>
      </c>
      <c r="Q17" s="164">
        <f t="shared" si="0"/>
        <v>1617.06</v>
      </c>
      <c r="R17" s="164">
        <f t="shared" si="0"/>
        <v>1617.06</v>
      </c>
      <c r="S17" s="164">
        <f t="shared" si="0"/>
        <v>1617.06</v>
      </c>
      <c r="T17" s="164">
        <f t="shared" si="0"/>
        <v>1617.06</v>
      </c>
      <c r="U17" s="164">
        <f t="shared" si="0"/>
        <v>1617.06</v>
      </c>
      <c r="V17" s="164">
        <f t="shared" si="0"/>
        <v>1617.06</v>
      </c>
      <c r="W17" s="164">
        <f t="shared" si="0"/>
        <v>1617.06</v>
      </c>
      <c r="X17" s="164">
        <f t="shared" si="0"/>
        <v>1617.06</v>
      </c>
      <c r="Y17" s="164">
        <f t="shared" si="0"/>
        <v>1617.06</v>
      </c>
      <c r="Z17" s="164">
        <f t="shared" si="0"/>
        <v>1617.06</v>
      </c>
      <c r="AA17" s="164">
        <f t="shared" si="0"/>
        <v>1617.06</v>
      </c>
      <c r="AB17" s="164">
        <f t="shared" si="0"/>
        <v>1617.06</v>
      </c>
      <c r="AC17" s="164">
        <f t="shared" si="0"/>
        <v>1617.06</v>
      </c>
      <c r="AD17" s="164">
        <f t="shared" si="0"/>
        <v>1617.06</v>
      </c>
      <c r="AE17" s="164">
        <f t="shared" si="0"/>
        <v>1617.06</v>
      </c>
      <c r="AF17" s="164">
        <f t="shared" si="0"/>
        <v>1617.06</v>
      </c>
      <c r="AG17" s="164">
        <f t="shared" si="0"/>
        <v>1617.06</v>
      </c>
      <c r="AH17" s="164">
        <f t="shared" si="0"/>
        <v>1617.06</v>
      </c>
      <c r="AI17" s="164">
        <f t="shared" si="0"/>
        <v>1617.06</v>
      </c>
      <c r="AJ17" s="164">
        <f t="shared" si="0"/>
        <v>1617.06</v>
      </c>
      <c r="AK17" s="164">
        <f t="shared" si="0"/>
        <v>1617.06</v>
      </c>
      <c r="AL17" s="164">
        <f t="shared" si="0"/>
        <v>1617.06</v>
      </c>
      <c r="AM17" s="164">
        <f t="shared" si="0"/>
        <v>1617.06</v>
      </c>
      <c r="AN17" s="164">
        <f t="shared" si="0"/>
        <v>1617.06</v>
      </c>
      <c r="AO17" s="164">
        <f t="shared" si="0"/>
        <v>1617.06</v>
      </c>
      <c r="AP17" s="164">
        <f t="shared" si="0"/>
        <v>1617.06</v>
      </c>
      <c r="AQ17" s="164">
        <f t="shared" si="0"/>
        <v>1617.06</v>
      </c>
      <c r="AR17" s="164">
        <f t="shared" si="0"/>
        <v>1617.06</v>
      </c>
      <c r="AS17" s="164">
        <f t="shared" si="0"/>
        <v>1617.06</v>
      </c>
    </row>
    <row r="19" spans="3:45" x14ac:dyDescent="0.3">
      <c r="C19" s="157" t="s">
        <v>170</v>
      </c>
      <c r="D19" s="158"/>
      <c r="E19" s="158"/>
      <c r="F19" s="158" t="s">
        <v>6</v>
      </c>
      <c r="G19" s="158" t="s">
        <v>7</v>
      </c>
      <c r="H19" s="158" t="s">
        <v>8</v>
      </c>
      <c r="I19" s="158"/>
      <c r="J19" s="158">
        <v>2015</v>
      </c>
      <c r="K19" s="158">
        <v>2016</v>
      </c>
      <c r="L19" s="158">
        <v>2017</v>
      </c>
      <c r="M19" s="158">
        <v>2018</v>
      </c>
      <c r="N19" s="158">
        <v>2019</v>
      </c>
      <c r="O19" s="158">
        <v>2020</v>
      </c>
      <c r="P19" s="158">
        <v>2021</v>
      </c>
      <c r="Q19" s="158">
        <v>2022</v>
      </c>
      <c r="R19" s="158">
        <v>2023</v>
      </c>
      <c r="S19" s="158">
        <v>2024</v>
      </c>
      <c r="T19" s="158">
        <v>2025</v>
      </c>
      <c r="U19" s="158">
        <v>2026</v>
      </c>
      <c r="V19" s="158">
        <v>2027</v>
      </c>
      <c r="W19" s="158">
        <v>2028</v>
      </c>
      <c r="X19" s="158">
        <v>2029</v>
      </c>
      <c r="Y19" s="158">
        <v>2030</v>
      </c>
      <c r="Z19" s="158">
        <v>2031</v>
      </c>
      <c r="AA19" s="158">
        <v>2032</v>
      </c>
      <c r="AB19" s="158">
        <v>2033</v>
      </c>
      <c r="AC19" s="158">
        <v>2034</v>
      </c>
      <c r="AD19" s="158">
        <v>2035</v>
      </c>
      <c r="AE19" s="158">
        <v>2036</v>
      </c>
      <c r="AF19" s="158">
        <v>2037</v>
      </c>
      <c r="AG19" s="158">
        <v>2038</v>
      </c>
      <c r="AH19" s="158">
        <v>2039</v>
      </c>
      <c r="AI19" s="158">
        <v>2040</v>
      </c>
      <c r="AJ19" s="158">
        <v>2041</v>
      </c>
      <c r="AK19" s="158">
        <v>2042</v>
      </c>
      <c r="AL19" s="158">
        <v>2043</v>
      </c>
      <c r="AM19" s="158">
        <v>2044</v>
      </c>
      <c r="AN19" s="158">
        <v>2045</v>
      </c>
      <c r="AO19" s="158">
        <v>2046</v>
      </c>
      <c r="AP19" s="158">
        <v>2047</v>
      </c>
      <c r="AQ19" s="158">
        <v>2048</v>
      </c>
      <c r="AR19" s="158">
        <v>2049</v>
      </c>
      <c r="AS19" s="158">
        <v>2050</v>
      </c>
    </row>
    <row r="20" spans="3:45" x14ac:dyDescent="0.3">
      <c r="C20" s="159" t="s">
        <v>168</v>
      </c>
      <c r="F20" s="160" t="s">
        <v>59</v>
      </c>
      <c r="G20" s="160">
        <v>2023</v>
      </c>
      <c r="H20" s="160"/>
      <c r="J20" s="161">
        <v>541.20000000000005</v>
      </c>
      <c r="K20" s="161">
        <v>541.20000000000005</v>
      </c>
      <c r="L20" s="161">
        <v>541.20000000000005</v>
      </c>
      <c r="M20" s="161">
        <v>541.20000000000005</v>
      </c>
      <c r="N20" s="161">
        <v>541.20000000000005</v>
      </c>
      <c r="O20" s="161">
        <v>541.20000000000005</v>
      </c>
      <c r="P20" s="161">
        <v>541.20000000000005</v>
      </c>
      <c r="Q20" s="161">
        <v>541.20000000000005</v>
      </c>
      <c r="R20" s="161">
        <v>330</v>
      </c>
      <c r="S20" s="162">
        <f>CHOOSE(MATCH($F20,{"CAGR","Linear","Flat"},0),R20*(INDEX($J20:R20,MATCH($G20,$J$13:R$13,0))/INDEX($J20:R20,MATCH($G20-$H20,$J$13:R$13,0)))^(1/$H20),R20+(INDEX($J20:R20,MATCH($G20,$J$13:R$13,0))-INDEX($J20:R20,MATCH($G20-$H20,$J$13:R$13,0)))/$H20,INDEX($J20:R20,MATCH($G20,$J$13:R$13,0)))</f>
        <v>330</v>
      </c>
      <c r="T20" s="162">
        <f>CHOOSE(MATCH($F20,{"CAGR","Linear","Flat"},0),S20*(INDEX($J20:S20,MATCH($G20,$J$13:S$13,0))/INDEX($J20:S20,MATCH($G20-$H20,$J$13:S$13,0)))^(1/$H20),S20+(INDEX($J20:S20,MATCH($G20,$J$13:S$13,0))-INDEX($J20:S20,MATCH($G20-$H20,$J$13:S$13,0)))/$H20,INDEX($J20:S20,MATCH($G20,$J$13:S$13,0)))</f>
        <v>330</v>
      </c>
      <c r="U20" s="162">
        <f>CHOOSE(MATCH($F20,{"CAGR","Linear","Flat"},0),T20*(INDEX($J20:T20,MATCH($G20,$J$13:T$13,0))/INDEX($J20:T20,MATCH($G20-$H20,$J$13:T$13,0)))^(1/$H20),T20+(INDEX($J20:T20,MATCH($G20,$J$13:T$13,0))-INDEX($J20:T20,MATCH($G20-$H20,$J$13:T$13,0)))/$H20,INDEX($J20:T20,MATCH($G20,$J$13:T$13,0)))</f>
        <v>330</v>
      </c>
      <c r="V20" s="162">
        <f>CHOOSE(MATCH($F20,{"CAGR","Linear","Flat"},0),U20*(INDEX($J20:U20,MATCH($G20,$J$13:U$13,0))/INDEX($J20:U20,MATCH($G20-$H20,$J$13:U$13,0)))^(1/$H20),U20+(INDEX($J20:U20,MATCH($G20,$J$13:U$13,0))-INDEX($J20:U20,MATCH($G20-$H20,$J$13:U$13,0)))/$H20,INDEX($J20:U20,MATCH($G20,$J$13:U$13,0)))</f>
        <v>330</v>
      </c>
      <c r="W20" s="162">
        <f>CHOOSE(MATCH($F20,{"CAGR","Linear","Flat"},0),V20*(INDEX($J20:V20,MATCH($G20,$J$13:V$13,0))/INDEX($J20:V20,MATCH($G20-$H20,$J$13:V$13,0)))^(1/$H20),V20+(INDEX($J20:V20,MATCH($G20,$J$13:V$13,0))-INDEX($J20:V20,MATCH($G20-$H20,$J$13:V$13,0)))/$H20,INDEX($J20:V20,MATCH($G20,$J$13:V$13,0)))</f>
        <v>330</v>
      </c>
      <c r="X20" s="162">
        <f>CHOOSE(MATCH($F20,{"CAGR","Linear","Flat"},0),W20*(INDEX($J20:W20,MATCH($G20,$J$13:W$13,0))/INDEX($J20:W20,MATCH($G20-$H20,$J$13:W$13,0)))^(1/$H20),W20+(INDEX($J20:W20,MATCH($G20,$J$13:W$13,0))-INDEX($J20:W20,MATCH($G20-$H20,$J$13:W$13,0)))/$H20,INDEX($J20:W20,MATCH($G20,$J$13:W$13,0)))</f>
        <v>330</v>
      </c>
      <c r="Y20" s="162">
        <f>CHOOSE(MATCH($F20,{"CAGR","Linear","Flat"},0),X20*(INDEX($J20:X20,MATCH($G20,$J$13:X$13,0))/INDEX($J20:X20,MATCH($G20-$H20,$J$13:X$13,0)))^(1/$H20),X20+(INDEX($J20:X20,MATCH($G20,$J$13:X$13,0))-INDEX($J20:X20,MATCH($G20-$H20,$J$13:X$13,0)))/$H20,INDEX($J20:X20,MATCH($G20,$J$13:X$13,0)))</f>
        <v>330</v>
      </c>
      <c r="Z20" s="162">
        <f>CHOOSE(MATCH($F20,{"CAGR","Linear","Flat"},0),Y20*(INDEX($J20:Y20,MATCH($G20,$J$13:Y$13,0))/INDEX($J20:Y20,MATCH($G20-$H20,$J$13:Y$13,0)))^(1/$H20),Y20+(INDEX($J20:Y20,MATCH($G20,$J$13:Y$13,0))-INDEX($J20:Y20,MATCH($G20-$H20,$J$13:Y$13,0)))/$H20,INDEX($J20:Y20,MATCH($G20,$J$13:Y$13,0)))</f>
        <v>330</v>
      </c>
      <c r="AA20" s="162">
        <f>CHOOSE(MATCH($F20,{"CAGR","Linear","Flat"},0),Z20*(INDEX($J20:Z20,MATCH($G20,$J$13:Z$13,0))/INDEX($J20:Z20,MATCH($G20-$H20,$J$13:Z$13,0)))^(1/$H20),Z20+(INDEX($J20:Z20,MATCH($G20,$J$13:Z$13,0))-INDEX($J20:Z20,MATCH($G20-$H20,$J$13:Z$13,0)))/$H20,INDEX($J20:Z20,MATCH($G20,$J$13:Z$13,0)))</f>
        <v>330</v>
      </c>
      <c r="AB20" s="162">
        <f>CHOOSE(MATCH($F20,{"CAGR","Linear","Flat"},0),AA20*(INDEX($J20:AA20,MATCH($G20,$J$13:AA$13,0))/INDEX($J20:AA20,MATCH($G20-$H20,$J$13:AA$13,0)))^(1/$H20),AA20+(INDEX($J20:AA20,MATCH($G20,$J$13:AA$13,0))-INDEX($J20:AA20,MATCH($G20-$H20,$J$13:AA$13,0)))/$H20,INDEX($J20:AA20,MATCH($G20,$J$13:AA$13,0)))</f>
        <v>330</v>
      </c>
      <c r="AC20" s="162">
        <f>CHOOSE(MATCH($F20,{"CAGR","Linear","Flat"},0),AB20*(INDEX($J20:AB20,MATCH($G20,$J$13:AB$13,0))/INDEX($J20:AB20,MATCH($G20-$H20,$J$13:AB$13,0)))^(1/$H20),AB20+(INDEX($J20:AB20,MATCH($G20,$J$13:AB$13,0))-INDEX($J20:AB20,MATCH($G20-$H20,$J$13:AB$13,0)))/$H20,INDEX($J20:AB20,MATCH($G20,$J$13:AB$13,0)))</f>
        <v>330</v>
      </c>
      <c r="AD20" s="162">
        <f>CHOOSE(MATCH($F20,{"CAGR","Linear","Flat"},0),AC20*(INDEX($J20:AC20,MATCH($G20,$J$13:AC$13,0))/INDEX($J20:AC20,MATCH($G20-$H20,$J$13:AC$13,0)))^(1/$H20),AC20+(INDEX($J20:AC20,MATCH($G20,$J$13:AC$13,0))-INDEX($J20:AC20,MATCH($G20-$H20,$J$13:AC$13,0)))/$H20,INDEX($J20:AC20,MATCH($G20,$J$13:AC$13,0)))</f>
        <v>330</v>
      </c>
      <c r="AE20" s="162">
        <f>CHOOSE(MATCH($F20,{"CAGR","Linear","Flat"},0),AD20*(INDEX($J20:AD20,MATCH($G20,$J$13:AD$13,0))/INDEX($J20:AD20,MATCH($G20-$H20,$J$13:AD$13,0)))^(1/$H20),AD20+(INDEX($J20:AD20,MATCH($G20,$J$13:AD$13,0))-INDEX($J20:AD20,MATCH($G20-$H20,$J$13:AD$13,0)))/$H20,INDEX($J20:AD20,MATCH($G20,$J$13:AD$13,0)))</f>
        <v>330</v>
      </c>
      <c r="AF20" s="162">
        <f>CHOOSE(MATCH($F20,{"CAGR","Linear","Flat"},0),AE20*(INDEX($J20:AE20,MATCH($G20,$J$13:AE$13,0))/INDEX($J20:AE20,MATCH($G20-$H20,$J$13:AE$13,0)))^(1/$H20),AE20+(INDEX($J20:AE20,MATCH($G20,$J$13:AE$13,0))-INDEX($J20:AE20,MATCH($G20-$H20,$J$13:AE$13,0)))/$H20,INDEX($J20:AE20,MATCH($G20,$J$13:AE$13,0)))</f>
        <v>330</v>
      </c>
      <c r="AG20" s="162">
        <f>CHOOSE(MATCH($F20,{"CAGR","Linear","Flat"},0),AF20*(INDEX($J20:AF20,MATCH($G20,$J$13:AF$13,0))/INDEX($J20:AF20,MATCH($G20-$H20,$J$13:AF$13,0)))^(1/$H20),AF20+(INDEX($J20:AF20,MATCH($G20,$J$13:AF$13,0))-INDEX($J20:AF20,MATCH($G20-$H20,$J$13:AF$13,0)))/$H20,INDEX($J20:AF20,MATCH($G20,$J$13:AF$13,0)))</f>
        <v>330</v>
      </c>
      <c r="AH20" s="162">
        <f>CHOOSE(MATCH($F20,{"CAGR","Linear","Flat"},0),AG20*(INDEX($J20:AG20,MATCH($G20,$J$13:AG$13,0))/INDEX($J20:AG20,MATCH($G20-$H20,$J$13:AG$13,0)))^(1/$H20),AG20+(INDEX($J20:AG20,MATCH($G20,$J$13:AG$13,0))-INDEX($J20:AG20,MATCH($G20-$H20,$J$13:AG$13,0)))/$H20,INDEX($J20:AG20,MATCH($G20,$J$13:AG$13,0)))</f>
        <v>330</v>
      </c>
      <c r="AI20" s="162">
        <f>CHOOSE(MATCH($F20,{"CAGR","Linear","Flat"},0),AH20*(INDEX($J20:AH20,MATCH($G20,$J$13:AH$13,0))/INDEX($J20:AH20,MATCH($G20-$H20,$J$13:AH$13,0)))^(1/$H20),AH20+(INDEX($J20:AH20,MATCH($G20,$J$13:AH$13,0))-INDEX($J20:AH20,MATCH($G20-$H20,$J$13:AH$13,0)))/$H20,INDEX($J20:AH20,MATCH($G20,$J$13:AH$13,0)))</f>
        <v>330</v>
      </c>
      <c r="AJ20" s="162">
        <f>CHOOSE(MATCH($F20,{"CAGR","Linear","Flat"},0),AI20*(INDEX($J20:AI20,MATCH($G20,$J$13:AI$13,0))/INDEX($J20:AI20,MATCH($G20-$H20,$J$13:AI$13,0)))^(1/$H20),AI20+(INDEX($J20:AI20,MATCH($G20,$J$13:AI$13,0))-INDEX($J20:AI20,MATCH($G20-$H20,$J$13:AI$13,0)))/$H20,INDEX($J20:AI20,MATCH($G20,$J$13:AI$13,0)))</f>
        <v>330</v>
      </c>
      <c r="AK20" s="162">
        <f>CHOOSE(MATCH($F20,{"CAGR","Linear","Flat"},0),AJ20*(INDEX($J20:AJ20,MATCH($G20,$J$13:AJ$13,0))/INDEX($J20:AJ20,MATCH($G20-$H20,$J$13:AJ$13,0)))^(1/$H20),AJ20+(INDEX($J20:AJ20,MATCH($G20,$J$13:AJ$13,0))-INDEX($J20:AJ20,MATCH($G20-$H20,$J$13:AJ$13,0)))/$H20,INDEX($J20:AJ20,MATCH($G20,$J$13:AJ$13,0)))</f>
        <v>330</v>
      </c>
      <c r="AL20" s="162">
        <f>CHOOSE(MATCH($F20,{"CAGR","Linear","Flat"},0),AK20*(INDEX($J20:AK20,MATCH($G20,$J$13:AK$13,0))/INDEX($J20:AK20,MATCH($G20-$H20,$J$13:AK$13,0)))^(1/$H20),AK20+(INDEX($J20:AK20,MATCH($G20,$J$13:AK$13,0))-INDEX($J20:AK20,MATCH($G20-$H20,$J$13:AK$13,0)))/$H20,INDEX($J20:AK20,MATCH($G20,$J$13:AK$13,0)))</f>
        <v>330</v>
      </c>
      <c r="AM20" s="162">
        <f>CHOOSE(MATCH($F20,{"CAGR","Linear","Flat"},0),AL20*(INDEX($J20:AL20,MATCH($G20,$J$13:AL$13,0))/INDEX($J20:AL20,MATCH($G20-$H20,$J$13:AL$13,0)))^(1/$H20),AL20+(INDEX($J20:AL20,MATCH($G20,$J$13:AL$13,0))-INDEX($J20:AL20,MATCH($G20-$H20,$J$13:AL$13,0)))/$H20,INDEX($J20:AL20,MATCH($G20,$J$13:AL$13,0)))</f>
        <v>330</v>
      </c>
      <c r="AN20" s="162">
        <f>CHOOSE(MATCH($F20,{"CAGR","Linear","Flat"},0),AM20*(INDEX($J20:AM20,MATCH($G20,$J$13:AM$13,0))/INDEX($J20:AM20,MATCH($G20-$H20,$J$13:AM$13,0)))^(1/$H20),AM20+(INDEX($J20:AM20,MATCH($G20,$J$13:AM$13,0))-INDEX($J20:AM20,MATCH($G20-$H20,$J$13:AM$13,0)))/$H20,INDEX($J20:AM20,MATCH($G20,$J$13:AM$13,0)))</f>
        <v>330</v>
      </c>
      <c r="AO20" s="162">
        <f>CHOOSE(MATCH($F20,{"CAGR","Linear","Flat"},0),AN20*(INDEX($J20:AN20,MATCH($G20,$J$13:AN$13,0))/INDEX($J20:AN20,MATCH($G20-$H20,$J$13:AN$13,0)))^(1/$H20),AN20+(INDEX($J20:AN20,MATCH($G20,$J$13:AN$13,0))-INDEX($J20:AN20,MATCH($G20-$H20,$J$13:AN$13,0)))/$H20,INDEX($J20:AN20,MATCH($G20,$J$13:AN$13,0)))</f>
        <v>330</v>
      </c>
      <c r="AP20" s="162">
        <f>CHOOSE(MATCH($F20,{"CAGR","Linear","Flat"},0),AO20*(INDEX($J20:AO20,MATCH($G20,$J$13:AO$13,0))/INDEX($J20:AO20,MATCH($G20-$H20,$J$13:AO$13,0)))^(1/$H20),AO20+(INDEX($J20:AO20,MATCH($G20,$J$13:AO$13,0))-INDEX($J20:AO20,MATCH($G20-$H20,$J$13:AO$13,0)))/$H20,INDEX($J20:AO20,MATCH($G20,$J$13:AO$13,0)))</f>
        <v>330</v>
      </c>
      <c r="AQ20" s="162">
        <f>CHOOSE(MATCH($F20,{"CAGR","Linear","Flat"},0),AP20*(INDEX($J20:AP20,MATCH($G20,$J$13:AP$13,0))/INDEX($J20:AP20,MATCH($G20-$H20,$J$13:AP$13,0)))^(1/$H20),AP20+(INDEX($J20:AP20,MATCH($G20,$J$13:AP$13,0))-INDEX($J20:AP20,MATCH($G20-$H20,$J$13:AP$13,0)))/$H20,INDEX($J20:AP20,MATCH($G20,$J$13:AP$13,0)))</f>
        <v>330</v>
      </c>
      <c r="AR20" s="162">
        <f>CHOOSE(MATCH($F20,{"CAGR","Linear","Flat"},0),AQ20*(INDEX($J20:AQ20,MATCH($G20,$J$13:AQ$13,0))/INDEX($J20:AQ20,MATCH($G20-$H20,$J$13:AQ$13,0)))^(1/$H20),AQ20+(INDEX($J20:AQ20,MATCH($G20,$J$13:AQ$13,0))-INDEX($J20:AQ20,MATCH($G20-$H20,$J$13:AQ$13,0)))/$H20,INDEX($J20:AQ20,MATCH($G20,$J$13:AQ$13,0)))</f>
        <v>330</v>
      </c>
      <c r="AS20" s="162">
        <f>CHOOSE(MATCH($F20,{"CAGR","Linear","Flat"},0),AR20*(INDEX($J20:AR20,MATCH($G20,$J$13:AR$13,0))/INDEX($J20:AR20,MATCH($G20-$H20,$J$13:AR$13,0)))^(1/$H20),AR20+(INDEX($J20:AR20,MATCH($G20,$J$13:AR$13,0))-INDEX($J20:AR20,MATCH($G20-$H20,$J$13:AR$13,0)))/$H20,INDEX($J20:AR20,MATCH($G20,$J$13:AR$13,0)))</f>
        <v>330</v>
      </c>
    </row>
    <row r="21" spans="3:45" x14ac:dyDescent="0.3">
      <c r="C21" s="159" t="s">
        <v>164</v>
      </c>
      <c r="F21" s="160" t="s">
        <v>59</v>
      </c>
      <c r="G21" s="160">
        <v>2023</v>
      </c>
      <c r="H21" s="160"/>
      <c r="J21" s="161">
        <v>1019.4</v>
      </c>
      <c r="K21" s="161">
        <v>1019.4</v>
      </c>
      <c r="L21" s="161">
        <v>1019.4</v>
      </c>
      <c r="M21" s="161">
        <v>1019.4</v>
      </c>
      <c r="N21" s="161">
        <v>1019.4</v>
      </c>
      <c r="O21" s="161">
        <v>1019.4</v>
      </c>
      <c r="P21" s="161">
        <v>1019.4</v>
      </c>
      <c r="Q21" s="161">
        <v>1019.4</v>
      </c>
      <c r="R21" s="161">
        <v>696</v>
      </c>
      <c r="S21" s="162">
        <f>CHOOSE(MATCH($F21,{"CAGR","Linear","Flat"},0),R21*(INDEX($J21:R21,MATCH($G21,$J$13:R$13,0))/INDEX($J21:R21,MATCH($G21-$H21,$J$13:R$13,0)))^(1/$H21),R21+(INDEX($J21:R21,MATCH($G21,$J$13:R$13,0))-INDEX($J21:R21,MATCH($G21-$H21,$J$13:R$13,0)))/$H21,INDEX($J21:R21,MATCH($G21,$J$13:R$13,0)))</f>
        <v>696</v>
      </c>
      <c r="T21" s="162">
        <f>CHOOSE(MATCH($F21,{"CAGR","Linear","Flat"},0),S21*(INDEX($J21:S21,MATCH($G21,$J$13:S$13,0))/INDEX($J21:S21,MATCH($G21-$H21,$J$13:S$13,0)))^(1/$H21),S21+(INDEX($J21:S21,MATCH($G21,$J$13:S$13,0))-INDEX($J21:S21,MATCH($G21-$H21,$J$13:S$13,0)))/$H21,INDEX($J21:S21,MATCH($G21,$J$13:S$13,0)))</f>
        <v>696</v>
      </c>
      <c r="U21" s="162">
        <f>CHOOSE(MATCH($F21,{"CAGR","Linear","Flat"},0),T21*(INDEX($J21:T21,MATCH($G21,$J$13:T$13,0))/INDEX($J21:T21,MATCH($G21-$H21,$J$13:T$13,0)))^(1/$H21),T21+(INDEX($J21:T21,MATCH($G21,$J$13:T$13,0))-INDEX($J21:T21,MATCH($G21-$H21,$J$13:T$13,0)))/$H21,INDEX($J21:T21,MATCH($G21,$J$13:T$13,0)))</f>
        <v>696</v>
      </c>
      <c r="V21" s="162">
        <f>CHOOSE(MATCH($F21,{"CAGR","Linear","Flat"},0),U21*(INDEX($J21:U21,MATCH($G21,$J$13:U$13,0))/INDEX($J21:U21,MATCH($G21-$H21,$J$13:U$13,0)))^(1/$H21),U21+(INDEX($J21:U21,MATCH($G21,$J$13:U$13,0))-INDEX($J21:U21,MATCH($G21-$H21,$J$13:U$13,0)))/$H21,INDEX($J21:U21,MATCH($G21,$J$13:U$13,0)))</f>
        <v>696</v>
      </c>
      <c r="W21" s="162">
        <f>CHOOSE(MATCH($F21,{"CAGR","Linear","Flat"},0),V21*(INDEX($J21:V21,MATCH($G21,$J$13:V$13,0))/INDEX($J21:V21,MATCH($G21-$H21,$J$13:V$13,0)))^(1/$H21),V21+(INDEX($J21:V21,MATCH($G21,$J$13:V$13,0))-INDEX($J21:V21,MATCH($G21-$H21,$J$13:V$13,0)))/$H21,INDEX($J21:V21,MATCH($G21,$J$13:V$13,0)))</f>
        <v>696</v>
      </c>
      <c r="X21" s="162">
        <f>CHOOSE(MATCH($F21,{"CAGR","Linear","Flat"},0),W21*(INDEX($J21:W21,MATCH($G21,$J$13:W$13,0))/INDEX($J21:W21,MATCH($G21-$H21,$J$13:W$13,0)))^(1/$H21),W21+(INDEX($J21:W21,MATCH($G21,$J$13:W$13,0))-INDEX($J21:W21,MATCH($G21-$H21,$J$13:W$13,0)))/$H21,INDEX($J21:W21,MATCH($G21,$J$13:W$13,0)))</f>
        <v>696</v>
      </c>
      <c r="Y21" s="162">
        <f>CHOOSE(MATCH($F21,{"CAGR","Linear","Flat"},0),X21*(INDEX($J21:X21,MATCH($G21,$J$13:X$13,0))/INDEX($J21:X21,MATCH($G21-$H21,$J$13:X$13,0)))^(1/$H21),X21+(INDEX($J21:X21,MATCH($G21,$J$13:X$13,0))-INDEX($J21:X21,MATCH($G21-$H21,$J$13:X$13,0)))/$H21,INDEX($J21:X21,MATCH($G21,$J$13:X$13,0)))</f>
        <v>696</v>
      </c>
      <c r="Z21" s="162">
        <f>CHOOSE(MATCH($F21,{"CAGR","Linear","Flat"},0),Y21*(INDEX($J21:Y21,MATCH($G21,$J$13:Y$13,0))/INDEX($J21:Y21,MATCH($G21-$H21,$J$13:Y$13,0)))^(1/$H21),Y21+(INDEX($J21:Y21,MATCH($G21,$J$13:Y$13,0))-INDEX($J21:Y21,MATCH($G21-$H21,$J$13:Y$13,0)))/$H21,INDEX($J21:Y21,MATCH($G21,$J$13:Y$13,0)))</f>
        <v>696</v>
      </c>
      <c r="AA21" s="162">
        <f>CHOOSE(MATCH($F21,{"CAGR","Linear","Flat"},0),Z21*(INDEX($J21:Z21,MATCH($G21,$J$13:Z$13,0))/INDEX($J21:Z21,MATCH($G21-$H21,$J$13:Z$13,0)))^(1/$H21),Z21+(INDEX($J21:Z21,MATCH($G21,$J$13:Z$13,0))-INDEX($J21:Z21,MATCH($G21-$H21,$J$13:Z$13,0)))/$H21,INDEX($J21:Z21,MATCH($G21,$J$13:Z$13,0)))</f>
        <v>696</v>
      </c>
      <c r="AB21" s="162">
        <f>CHOOSE(MATCH($F21,{"CAGR","Linear","Flat"},0),AA21*(INDEX($J21:AA21,MATCH($G21,$J$13:AA$13,0))/INDEX($J21:AA21,MATCH($G21-$H21,$J$13:AA$13,0)))^(1/$H21),AA21+(INDEX($J21:AA21,MATCH($G21,$J$13:AA$13,0))-INDEX($J21:AA21,MATCH($G21-$H21,$J$13:AA$13,0)))/$H21,INDEX($J21:AA21,MATCH($G21,$J$13:AA$13,0)))</f>
        <v>696</v>
      </c>
      <c r="AC21" s="162">
        <f>CHOOSE(MATCH($F21,{"CAGR","Linear","Flat"},0),AB21*(INDEX($J21:AB21,MATCH($G21,$J$13:AB$13,0))/INDEX($J21:AB21,MATCH($G21-$H21,$J$13:AB$13,0)))^(1/$H21),AB21+(INDEX($J21:AB21,MATCH($G21,$J$13:AB$13,0))-INDEX($J21:AB21,MATCH($G21-$H21,$J$13:AB$13,0)))/$H21,INDEX($J21:AB21,MATCH($G21,$J$13:AB$13,0)))</f>
        <v>696</v>
      </c>
      <c r="AD21" s="162">
        <f>CHOOSE(MATCH($F21,{"CAGR","Linear","Flat"},0),AC21*(INDEX($J21:AC21,MATCH($G21,$J$13:AC$13,0))/INDEX($J21:AC21,MATCH($G21-$H21,$J$13:AC$13,0)))^(1/$H21),AC21+(INDEX($J21:AC21,MATCH($G21,$J$13:AC$13,0))-INDEX($J21:AC21,MATCH($G21-$H21,$J$13:AC$13,0)))/$H21,INDEX($J21:AC21,MATCH($G21,$J$13:AC$13,0)))</f>
        <v>696</v>
      </c>
      <c r="AE21" s="162">
        <f>CHOOSE(MATCH($F21,{"CAGR","Linear","Flat"},0),AD21*(INDEX($J21:AD21,MATCH($G21,$J$13:AD$13,0))/INDEX($J21:AD21,MATCH($G21-$H21,$J$13:AD$13,0)))^(1/$H21),AD21+(INDEX($J21:AD21,MATCH($G21,$J$13:AD$13,0))-INDEX($J21:AD21,MATCH($G21-$H21,$J$13:AD$13,0)))/$H21,INDEX($J21:AD21,MATCH($G21,$J$13:AD$13,0)))</f>
        <v>696</v>
      </c>
      <c r="AF21" s="162">
        <f>CHOOSE(MATCH($F21,{"CAGR","Linear","Flat"},0),AE21*(INDEX($J21:AE21,MATCH($G21,$J$13:AE$13,0))/INDEX($J21:AE21,MATCH($G21-$H21,$J$13:AE$13,0)))^(1/$H21),AE21+(INDEX($J21:AE21,MATCH($G21,$J$13:AE$13,0))-INDEX($J21:AE21,MATCH($G21-$H21,$J$13:AE$13,0)))/$H21,INDEX($J21:AE21,MATCH($G21,$J$13:AE$13,0)))</f>
        <v>696</v>
      </c>
      <c r="AG21" s="162">
        <f>CHOOSE(MATCH($F21,{"CAGR","Linear","Flat"},0),AF21*(INDEX($J21:AF21,MATCH($G21,$J$13:AF$13,0))/INDEX($J21:AF21,MATCH($G21-$H21,$J$13:AF$13,0)))^(1/$H21),AF21+(INDEX($J21:AF21,MATCH($G21,$J$13:AF$13,0))-INDEX($J21:AF21,MATCH($G21-$H21,$J$13:AF$13,0)))/$H21,INDEX($J21:AF21,MATCH($G21,$J$13:AF$13,0)))</f>
        <v>696</v>
      </c>
      <c r="AH21" s="162">
        <f>CHOOSE(MATCH($F21,{"CAGR","Linear","Flat"},0),AG21*(INDEX($J21:AG21,MATCH($G21,$J$13:AG$13,0))/INDEX($J21:AG21,MATCH($G21-$H21,$J$13:AG$13,0)))^(1/$H21),AG21+(INDEX($J21:AG21,MATCH($G21,$J$13:AG$13,0))-INDEX($J21:AG21,MATCH($G21-$H21,$J$13:AG$13,0)))/$H21,INDEX($J21:AG21,MATCH($G21,$J$13:AG$13,0)))</f>
        <v>696</v>
      </c>
      <c r="AI21" s="162">
        <f>CHOOSE(MATCH($F21,{"CAGR","Linear","Flat"},0),AH21*(INDEX($J21:AH21,MATCH($G21,$J$13:AH$13,0))/INDEX($J21:AH21,MATCH($G21-$H21,$J$13:AH$13,0)))^(1/$H21),AH21+(INDEX($J21:AH21,MATCH($G21,$J$13:AH$13,0))-INDEX($J21:AH21,MATCH($G21-$H21,$J$13:AH$13,0)))/$H21,INDEX($J21:AH21,MATCH($G21,$J$13:AH$13,0)))</f>
        <v>696</v>
      </c>
      <c r="AJ21" s="162">
        <f>CHOOSE(MATCH($F21,{"CAGR","Linear","Flat"},0),AI21*(INDEX($J21:AI21,MATCH($G21,$J$13:AI$13,0))/INDEX($J21:AI21,MATCH($G21-$H21,$J$13:AI$13,0)))^(1/$H21),AI21+(INDEX($J21:AI21,MATCH($G21,$J$13:AI$13,0))-INDEX($J21:AI21,MATCH($G21-$H21,$J$13:AI$13,0)))/$H21,INDEX($J21:AI21,MATCH($G21,$J$13:AI$13,0)))</f>
        <v>696</v>
      </c>
      <c r="AK21" s="162">
        <f>CHOOSE(MATCH($F21,{"CAGR","Linear","Flat"},0),AJ21*(INDEX($J21:AJ21,MATCH($G21,$J$13:AJ$13,0))/INDEX($J21:AJ21,MATCH($G21-$H21,$J$13:AJ$13,0)))^(1/$H21),AJ21+(INDEX($J21:AJ21,MATCH($G21,$J$13:AJ$13,0))-INDEX($J21:AJ21,MATCH($G21-$H21,$J$13:AJ$13,0)))/$H21,INDEX($J21:AJ21,MATCH($G21,$J$13:AJ$13,0)))</f>
        <v>696</v>
      </c>
      <c r="AL21" s="162">
        <f>CHOOSE(MATCH($F21,{"CAGR","Linear","Flat"},0),AK21*(INDEX($J21:AK21,MATCH($G21,$J$13:AK$13,0))/INDEX($J21:AK21,MATCH($G21-$H21,$J$13:AK$13,0)))^(1/$H21),AK21+(INDEX($J21:AK21,MATCH($G21,$J$13:AK$13,0))-INDEX($J21:AK21,MATCH($G21-$H21,$J$13:AK$13,0)))/$H21,INDEX($J21:AK21,MATCH($G21,$J$13:AK$13,0)))</f>
        <v>696</v>
      </c>
      <c r="AM21" s="162">
        <f>CHOOSE(MATCH($F21,{"CAGR","Linear","Flat"},0),AL21*(INDEX($J21:AL21,MATCH($G21,$J$13:AL$13,0))/INDEX($J21:AL21,MATCH($G21-$H21,$J$13:AL$13,0)))^(1/$H21),AL21+(INDEX($J21:AL21,MATCH($G21,$J$13:AL$13,0))-INDEX($J21:AL21,MATCH($G21-$H21,$J$13:AL$13,0)))/$H21,INDEX($J21:AL21,MATCH($G21,$J$13:AL$13,0)))</f>
        <v>696</v>
      </c>
      <c r="AN21" s="162">
        <f>CHOOSE(MATCH($F21,{"CAGR","Linear","Flat"},0),AM21*(INDEX($J21:AM21,MATCH($G21,$J$13:AM$13,0))/INDEX($J21:AM21,MATCH($G21-$H21,$J$13:AM$13,0)))^(1/$H21),AM21+(INDEX($J21:AM21,MATCH($G21,$J$13:AM$13,0))-INDEX($J21:AM21,MATCH($G21-$H21,$J$13:AM$13,0)))/$H21,INDEX($J21:AM21,MATCH($G21,$J$13:AM$13,0)))</f>
        <v>696</v>
      </c>
      <c r="AO21" s="162">
        <f>CHOOSE(MATCH($F21,{"CAGR","Linear","Flat"},0),AN21*(INDEX($J21:AN21,MATCH($G21,$J$13:AN$13,0))/INDEX($J21:AN21,MATCH($G21-$H21,$J$13:AN$13,0)))^(1/$H21),AN21+(INDEX($J21:AN21,MATCH($G21,$J$13:AN$13,0))-INDEX($J21:AN21,MATCH($G21-$H21,$J$13:AN$13,0)))/$H21,INDEX($J21:AN21,MATCH($G21,$J$13:AN$13,0)))</f>
        <v>696</v>
      </c>
      <c r="AP21" s="162">
        <f>CHOOSE(MATCH($F21,{"CAGR","Linear","Flat"},0),AO21*(INDEX($J21:AO21,MATCH($G21,$J$13:AO$13,0))/INDEX($J21:AO21,MATCH($G21-$H21,$J$13:AO$13,0)))^(1/$H21),AO21+(INDEX($J21:AO21,MATCH($G21,$J$13:AO$13,0))-INDEX($J21:AO21,MATCH($G21-$H21,$J$13:AO$13,0)))/$H21,INDEX($J21:AO21,MATCH($G21,$J$13:AO$13,0)))</f>
        <v>696</v>
      </c>
      <c r="AQ21" s="162">
        <f>CHOOSE(MATCH($F21,{"CAGR","Linear","Flat"},0),AP21*(INDEX($J21:AP21,MATCH($G21,$J$13:AP$13,0))/INDEX($J21:AP21,MATCH($G21-$H21,$J$13:AP$13,0)))^(1/$H21),AP21+(INDEX($J21:AP21,MATCH($G21,$J$13:AP$13,0))-INDEX($J21:AP21,MATCH($G21-$H21,$J$13:AP$13,0)))/$H21,INDEX($J21:AP21,MATCH($G21,$J$13:AP$13,0)))</f>
        <v>696</v>
      </c>
      <c r="AR21" s="162">
        <f>CHOOSE(MATCH($F21,{"CAGR","Linear","Flat"},0),AQ21*(INDEX($J21:AQ21,MATCH($G21,$J$13:AQ$13,0))/INDEX($J21:AQ21,MATCH($G21-$H21,$J$13:AQ$13,0)))^(1/$H21),AQ21+(INDEX($J21:AQ21,MATCH($G21,$J$13:AQ$13,0))-INDEX($J21:AQ21,MATCH($G21-$H21,$J$13:AQ$13,0)))/$H21,INDEX($J21:AQ21,MATCH($G21,$J$13:AQ$13,0)))</f>
        <v>696</v>
      </c>
      <c r="AS21" s="162">
        <f>CHOOSE(MATCH($F21,{"CAGR","Linear","Flat"},0),AR21*(INDEX($J21:AR21,MATCH($G21,$J$13:AR$13,0))/INDEX($J21:AR21,MATCH($G21-$H21,$J$13:AR$13,0)))^(1/$H21),AR21+(INDEX($J21:AR21,MATCH($G21,$J$13:AR$13,0))-INDEX($J21:AR21,MATCH($G21-$H21,$J$13:AR$13,0)))/$H21,INDEX($J21:AR21,MATCH($G21,$J$13:AR$13,0)))</f>
        <v>696</v>
      </c>
    </row>
    <row r="22" spans="3:45" x14ac:dyDescent="0.3">
      <c r="C22" s="159" t="s">
        <v>165</v>
      </c>
      <c r="F22" s="160" t="s">
        <v>59</v>
      </c>
      <c r="G22" s="160">
        <v>2023</v>
      </c>
      <c r="H22" s="160"/>
      <c r="J22" s="161">
        <v>56.46</v>
      </c>
      <c r="K22" s="161">
        <v>56.46</v>
      </c>
      <c r="L22" s="161">
        <v>56.46</v>
      </c>
      <c r="M22" s="161">
        <v>56.46</v>
      </c>
      <c r="N22" s="161">
        <v>56.46</v>
      </c>
      <c r="O22" s="161">
        <v>56.46</v>
      </c>
      <c r="P22" s="161">
        <v>56.46</v>
      </c>
      <c r="Q22" s="161">
        <v>56.46</v>
      </c>
      <c r="R22" s="161">
        <v>6.94</v>
      </c>
      <c r="S22" s="162">
        <f>CHOOSE(MATCH($F22,{"CAGR","Linear","Flat"},0),R22*(INDEX($J22:R22,MATCH($G22,$J$13:R$13,0))/INDEX($J22:R22,MATCH($G22-$H22,$J$13:R$13,0)))^(1/$H22),R22+(INDEX($J22:R22,MATCH($G22,$J$13:R$13,0))-INDEX($J22:R22,MATCH($G22-$H22,$J$13:R$13,0)))/$H22,INDEX($J22:R22,MATCH($G22,$J$13:R$13,0)))</f>
        <v>6.94</v>
      </c>
      <c r="T22" s="162">
        <f>CHOOSE(MATCH($F22,{"CAGR","Linear","Flat"},0),S22*(INDEX($J22:S22,MATCH($G22,$J$13:S$13,0))/INDEX($J22:S22,MATCH($G22-$H22,$J$13:S$13,0)))^(1/$H22),S22+(INDEX($J22:S22,MATCH($G22,$J$13:S$13,0))-INDEX($J22:S22,MATCH($G22-$H22,$J$13:S$13,0)))/$H22,INDEX($J22:S22,MATCH($G22,$J$13:S$13,0)))</f>
        <v>6.94</v>
      </c>
      <c r="U22" s="162">
        <f>CHOOSE(MATCH($F22,{"CAGR","Linear","Flat"},0),T22*(INDEX($J22:T22,MATCH($G22,$J$13:T$13,0))/INDEX($J22:T22,MATCH($G22-$H22,$J$13:T$13,0)))^(1/$H22),T22+(INDEX($J22:T22,MATCH($G22,$J$13:T$13,0))-INDEX($J22:T22,MATCH($G22-$H22,$J$13:T$13,0)))/$H22,INDEX($J22:T22,MATCH($G22,$J$13:T$13,0)))</f>
        <v>6.94</v>
      </c>
      <c r="V22" s="162">
        <f>CHOOSE(MATCH($F22,{"CAGR","Linear","Flat"},0),U22*(INDEX($J22:U22,MATCH($G22,$J$13:U$13,0))/INDEX($J22:U22,MATCH($G22-$H22,$J$13:U$13,0)))^(1/$H22),U22+(INDEX($J22:U22,MATCH($G22,$J$13:U$13,0))-INDEX($J22:U22,MATCH($G22-$H22,$J$13:U$13,0)))/$H22,INDEX($J22:U22,MATCH($G22,$J$13:U$13,0)))</f>
        <v>6.94</v>
      </c>
      <c r="W22" s="162">
        <f>CHOOSE(MATCH($F22,{"CAGR","Linear","Flat"},0),V22*(INDEX($J22:V22,MATCH($G22,$J$13:V$13,0))/INDEX($J22:V22,MATCH($G22-$H22,$J$13:V$13,0)))^(1/$H22),V22+(INDEX($J22:V22,MATCH($G22,$J$13:V$13,0))-INDEX($J22:V22,MATCH($G22-$H22,$J$13:V$13,0)))/$H22,INDEX($J22:V22,MATCH($G22,$J$13:V$13,0)))</f>
        <v>6.94</v>
      </c>
      <c r="X22" s="162">
        <f>CHOOSE(MATCH($F22,{"CAGR","Linear","Flat"},0),W22*(INDEX($J22:W22,MATCH($G22,$J$13:W$13,0))/INDEX($J22:W22,MATCH($G22-$H22,$J$13:W$13,0)))^(1/$H22),W22+(INDEX($J22:W22,MATCH($G22,$J$13:W$13,0))-INDEX($J22:W22,MATCH($G22-$H22,$J$13:W$13,0)))/$H22,INDEX($J22:W22,MATCH($G22,$J$13:W$13,0)))</f>
        <v>6.94</v>
      </c>
      <c r="Y22" s="162">
        <f>CHOOSE(MATCH($F22,{"CAGR","Linear","Flat"},0),X22*(INDEX($J22:X22,MATCH($G22,$J$13:X$13,0))/INDEX($J22:X22,MATCH($G22-$H22,$J$13:X$13,0)))^(1/$H22),X22+(INDEX($J22:X22,MATCH($G22,$J$13:X$13,0))-INDEX($J22:X22,MATCH($G22-$H22,$J$13:X$13,0)))/$H22,INDEX($J22:X22,MATCH($G22,$J$13:X$13,0)))</f>
        <v>6.94</v>
      </c>
      <c r="Z22" s="162">
        <f>CHOOSE(MATCH($F22,{"CAGR","Linear","Flat"},0),Y22*(INDEX($J22:Y22,MATCH($G22,$J$13:Y$13,0))/INDEX($J22:Y22,MATCH($G22-$H22,$J$13:Y$13,0)))^(1/$H22),Y22+(INDEX($J22:Y22,MATCH($G22,$J$13:Y$13,0))-INDEX($J22:Y22,MATCH($G22-$H22,$J$13:Y$13,0)))/$H22,INDEX($J22:Y22,MATCH($G22,$J$13:Y$13,0)))</f>
        <v>6.94</v>
      </c>
      <c r="AA22" s="162">
        <f>CHOOSE(MATCH($F22,{"CAGR","Linear","Flat"},0),Z22*(INDEX($J22:Z22,MATCH($G22,$J$13:Z$13,0))/INDEX($J22:Z22,MATCH($G22-$H22,$J$13:Z$13,0)))^(1/$H22),Z22+(INDEX($J22:Z22,MATCH($G22,$J$13:Z$13,0))-INDEX($J22:Z22,MATCH($G22-$H22,$J$13:Z$13,0)))/$H22,INDEX($J22:Z22,MATCH($G22,$J$13:Z$13,0)))</f>
        <v>6.94</v>
      </c>
      <c r="AB22" s="162">
        <f>CHOOSE(MATCH($F22,{"CAGR","Linear","Flat"},0),AA22*(INDEX($J22:AA22,MATCH($G22,$J$13:AA$13,0))/INDEX($J22:AA22,MATCH($G22-$H22,$J$13:AA$13,0)))^(1/$H22),AA22+(INDEX($J22:AA22,MATCH($G22,$J$13:AA$13,0))-INDEX($J22:AA22,MATCH($G22-$H22,$J$13:AA$13,0)))/$H22,INDEX($J22:AA22,MATCH($G22,$J$13:AA$13,0)))</f>
        <v>6.94</v>
      </c>
      <c r="AC22" s="162">
        <f>CHOOSE(MATCH($F22,{"CAGR","Linear","Flat"},0),AB22*(INDEX($J22:AB22,MATCH($G22,$J$13:AB$13,0))/INDEX($J22:AB22,MATCH($G22-$H22,$J$13:AB$13,0)))^(1/$H22),AB22+(INDEX($J22:AB22,MATCH($G22,$J$13:AB$13,0))-INDEX($J22:AB22,MATCH($G22-$H22,$J$13:AB$13,0)))/$H22,INDEX($J22:AB22,MATCH($G22,$J$13:AB$13,0)))</f>
        <v>6.94</v>
      </c>
      <c r="AD22" s="162">
        <f>CHOOSE(MATCH($F22,{"CAGR","Linear","Flat"},0),AC22*(INDEX($J22:AC22,MATCH($G22,$J$13:AC$13,0))/INDEX($J22:AC22,MATCH($G22-$H22,$J$13:AC$13,0)))^(1/$H22),AC22+(INDEX($J22:AC22,MATCH($G22,$J$13:AC$13,0))-INDEX($J22:AC22,MATCH($G22-$H22,$J$13:AC$13,0)))/$H22,INDEX($J22:AC22,MATCH($G22,$J$13:AC$13,0)))</f>
        <v>6.94</v>
      </c>
      <c r="AE22" s="162">
        <f>CHOOSE(MATCH($F22,{"CAGR","Linear","Flat"},0),AD22*(INDEX($J22:AD22,MATCH($G22,$J$13:AD$13,0))/INDEX($J22:AD22,MATCH($G22-$H22,$J$13:AD$13,0)))^(1/$H22),AD22+(INDEX($J22:AD22,MATCH($G22,$J$13:AD$13,0))-INDEX($J22:AD22,MATCH($G22-$H22,$J$13:AD$13,0)))/$H22,INDEX($J22:AD22,MATCH($G22,$J$13:AD$13,0)))</f>
        <v>6.94</v>
      </c>
      <c r="AF22" s="162">
        <f>CHOOSE(MATCH($F22,{"CAGR","Linear","Flat"},0),AE22*(INDEX($J22:AE22,MATCH($G22,$J$13:AE$13,0))/INDEX($J22:AE22,MATCH($G22-$H22,$J$13:AE$13,0)))^(1/$H22),AE22+(INDEX($J22:AE22,MATCH($G22,$J$13:AE$13,0))-INDEX($J22:AE22,MATCH($G22-$H22,$J$13:AE$13,0)))/$H22,INDEX($J22:AE22,MATCH($G22,$J$13:AE$13,0)))</f>
        <v>6.94</v>
      </c>
      <c r="AG22" s="162">
        <f>CHOOSE(MATCH($F22,{"CAGR","Linear","Flat"},0),AF22*(INDEX($J22:AF22,MATCH($G22,$J$13:AF$13,0))/INDEX($J22:AF22,MATCH($G22-$H22,$J$13:AF$13,0)))^(1/$H22),AF22+(INDEX($J22:AF22,MATCH($G22,$J$13:AF$13,0))-INDEX($J22:AF22,MATCH($G22-$H22,$J$13:AF$13,0)))/$H22,INDEX($J22:AF22,MATCH($G22,$J$13:AF$13,0)))</f>
        <v>6.94</v>
      </c>
      <c r="AH22" s="162">
        <f>CHOOSE(MATCH($F22,{"CAGR","Linear","Flat"},0),AG22*(INDEX($J22:AG22,MATCH($G22,$J$13:AG$13,0))/INDEX($J22:AG22,MATCH($G22-$H22,$J$13:AG$13,0)))^(1/$H22),AG22+(INDEX($J22:AG22,MATCH($G22,$J$13:AG$13,0))-INDEX($J22:AG22,MATCH($G22-$H22,$J$13:AG$13,0)))/$H22,INDEX($J22:AG22,MATCH($G22,$J$13:AG$13,0)))</f>
        <v>6.94</v>
      </c>
      <c r="AI22" s="162">
        <f>CHOOSE(MATCH($F22,{"CAGR","Linear","Flat"},0),AH22*(INDEX($J22:AH22,MATCH($G22,$J$13:AH$13,0))/INDEX($J22:AH22,MATCH($G22-$H22,$J$13:AH$13,0)))^(1/$H22),AH22+(INDEX($J22:AH22,MATCH($G22,$J$13:AH$13,0))-INDEX($J22:AH22,MATCH($G22-$H22,$J$13:AH$13,0)))/$H22,INDEX($J22:AH22,MATCH($G22,$J$13:AH$13,0)))</f>
        <v>6.94</v>
      </c>
      <c r="AJ22" s="162">
        <f>CHOOSE(MATCH($F22,{"CAGR","Linear","Flat"},0),AI22*(INDEX($J22:AI22,MATCH($G22,$J$13:AI$13,0))/INDEX($J22:AI22,MATCH($G22-$H22,$J$13:AI$13,0)))^(1/$H22),AI22+(INDEX($J22:AI22,MATCH($G22,$J$13:AI$13,0))-INDEX($J22:AI22,MATCH($G22-$H22,$J$13:AI$13,0)))/$H22,INDEX($J22:AI22,MATCH($G22,$J$13:AI$13,0)))</f>
        <v>6.94</v>
      </c>
      <c r="AK22" s="162">
        <f>CHOOSE(MATCH($F22,{"CAGR","Linear","Flat"},0),AJ22*(INDEX($J22:AJ22,MATCH($G22,$J$13:AJ$13,0))/INDEX($J22:AJ22,MATCH($G22-$H22,$J$13:AJ$13,0)))^(1/$H22),AJ22+(INDEX($J22:AJ22,MATCH($G22,$J$13:AJ$13,0))-INDEX($J22:AJ22,MATCH($G22-$H22,$J$13:AJ$13,0)))/$H22,INDEX($J22:AJ22,MATCH($G22,$J$13:AJ$13,0)))</f>
        <v>6.94</v>
      </c>
      <c r="AL22" s="162">
        <f>CHOOSE(MATCH($F22,{"CAGR","Linear","Flat"},0),AK22*(INDEX($J22:AK22,MATCH($G22,$J$13:AK$13,0))/INDEX($J22:AK22,MATCH($G22-$H22,$J$13:AK$13,0)))^(1/$H22),AK22+(INDEX($J22:AK22,MATCH($G22,$J$13:AK$13,0))-INDEX($J22:AK22,MATCH($G22-$H22,$J$13:AK$13,0)))/$H22,INDEX($J22:AK22,MATCH($G22,$J$13:AK$13,0)))</f>
        <v>6.94</v>
      </c>
      <c r="AM22" s="162">
        <f>CHOOSE(MATCH($F22,{"CAGR","Linear","Flat"},0),AL22*(INDEX($J22:AL22,MATCH($G22,$J$13:AL$13,0))/INDEX($J22:AL22,MATCH($G22-$H22,$J$13:AL$13,0)))^(1/$H22),AL22+(INDEX($J22:AL22,MATCH($G22,$J$13:AL$13,0))-INDEX($J22:AL22,MATCH($G22-$H22,$J$13:AL$13,0)))/$H22,INDEX($J22:AL22,MATCH($G22,$J$13:AL$13,0)))</f>
        <v>6.94</v>
      </c>
      <c r="AN22" s="162">
        <f>CHOOSE(MATCH($F22,{"CAGR","Linear","Flat"},0),AM22*(INDEX($J22:AM22,MATCH($G22,$J$13:AM$13,0))/INDEX($J22:AM22,MATCH($G22-$H22,$J$13:AM$13,0)))^(1/$H22),AM22+(INDEX($J22:AM22,MATCH($G22,$J$13:AM$13,0))-INDEX($J22:AM22,MATCH($G22-$H22,$J$13:AM$13,0)))/$H22,INDEX($J22:AM22,MATCH($G22,$J$13:AM$13,0)))</f>
        <v>6.94</v>
      </c>
      <c r="AO22" s="162">
        <f>CHOOSE(MATCH($F22,{"CAGR","Linear","Flat"},0),AN22*(INDEX($J22:AN22,MATCH($G22,$J$13:AN$13,0))/INDEX($J22:AN22,MATCH($G22-$H22,$J$13:AN$13,0)))^(1/$H22),AN22+(INDEX($J22:AN22,MATCH($G22,$J$13:AN$13,0))-INDEX($J22:AN22,MATCH($G22-$H22,$J$13:AN$13,0)))/$H22,INDEX($J22:AN22,MATCH($G22,$J$13:AN$13,0)))</f>
        <v>6.94</v>
      </c>
      <c r="AP22" s="162">
        <f>CHOOSE(MATCH($F22,{"CAGR","Linear","Flat"},0),AO22*(INDEX($J22:AO22,MATCH($G22,$J$13:AO$13,0))/INDEX($J22:AO22,MATCH($G22-$H22,$J$13:AO$13,0)))^(1/$H22),AO22+(INDEX($J22:AO22,MATCH($G22,$J$13:AO$13,0))-INDEX($J22:AO22,MATCH($G22-$H22,$J$13:AO$13,0)))/$H22,INDEX($J22:AO22,MATCH($G22,$J$13:AO$13,0)))</f>
        <v>6.94</v>
      </c>
      <c r="AQ22" s="162">
        <f>CHOOSE(MATCH($F22,{"CAGR","Linear","Flat"},0),AP22*(INDEX($J22:AP22,MATCH($G22,$J$13:AP$13,0))/INDEX($J22:AP22,MATCH($G22-$H22,$J$13:AP$13,0)))^(1/$H22),AP22+(INDEX($J22:AP22,MATCH($G22,$J$13:AP$13,0))-INDEX($J22:AP22,MATCH($G22-$H22,$J$13:AP$13,0)))/$H22,INDEX($J22:AP22,MATCH($G22,$J$13:AP$13,0)))</f>
        <v>6.94</v>
      </c>
      <c r="AR22" s="162">
        <f>CHOOSE(MATCH($F22,{"CAGR","Linear","Flat"},0),AQ22*(INDEX($J22:AQ22,MATCH($G22,$J$13:AQ$13,0))/INDEX($J22:AQ22,MATCH($G22-$H22,$J$13:AQ$13,0)))^(1/$H22),AQ22+(INDEX($J22:AQ22,MATCH($G22,$J$13:AQ$13,0))-INDEX($J22:AQ22,MATCH($G22-$H22,$J$13:AQ$13,0)))/$H22,INDEX($J22:AQ22,MATCH($G22,$J$13:AQ$13,0)))</f>
        <v>6.94</v>
      </c>
      <c r="AS22" s="162">
        <f>CHOOSE(MATCH($F22,{"CAGR","Linear","Flat"},0),AR22*(INDEX($J22:AR22,MATCH($G22,$J$13:AR$13,0))/INDEX($J22:AR22,MATCH($G22-$H22,$J$13:AR$13,0)))^(1/$H22),AR22+(INDEX($J22:AR22,MATCH($G22,$J$13:AR$13,0))-INDEX($J22:AR22,MATCH($G22-$H22,$J$13:AR$13,0)))/$H22,INDEX($J22:AR22,MATCH($G22,$J$13:AR$13,0)))</f>
        <v>6.94</v>
      </c>
    </row>
    <row r="23" spans="3:45" x14ac:dyDescent="0.3">
      <c r="C23" s="163" t="s">
        <v>169</v>
      </c>
      <c r="J23" s="164">
        <f>SUM(J20:J22)</f>
        <v>1617.06</v>
      </c>
      <c r="K23" s="164">
        <f t="shared" ref="K23:AS23" si="1">SUM(K20:K22)</f>
        <v>1617.06</v>
      </c>
      <c r="L23" s="164">
        <f t="shared" si="1"/>
        <v>1617.06</v>
      </c>
      <c r="M23" s="164">
        <f t="shared" si="1"/>
        <v>1617.06</v>
      </c>
      <c r="N23" s="164">
        <f t="shared" si="1"/>
        <v>1617.06</v>
      </c>
      <c r="O23" s="164">
        <f t="shared" si="1"/>
        <v>1617.06</v>
      </c>
      <c r="P23" s="164">
        <f t="shared" si="1"/>
        <v>1617.06</v>
      </c>
      <c r="Q23" s="164">
        <f t="shared" si="1"/>
        <v>1617.06</v>
      </c>
      <c r="R23" s="164">
        <f t="shared" si="1"/>
        <v>1032.94</v>
      </c>
      <c r="S23" s="164">
        <f t="shared" si="1"/>
        <v>1032.94</v>
      </c>
      <c r="T23" s="164">
        <f t="shared" si="1"/>
        <v>1032.94</v>
      </c>
      <c r="U23" s="164">
        <f t="shared" si="1"/>
        <v>1032.94</v>
      </c>
      <c r="V23" s="164">
        <f t="shared" si="1"/>
        <v>1032.94</v>
      </c>
      <c r="W23" s="164">
        <f t="shared" si="1"/>
        <v>1032.94</v>
      </c>
      <c r="X23" s="164">
        <f t="shared" si="1"/>
        <v>1032.94</v>
      </c>
      <c r="Y23" s="164">
        <f t="shared" si="1"/>
        <v>1032.94</v>
      </c>
      <c r="Z23" s="164">
        <f t="shared" si="1"/>
        <v>1032.94</v>
      </c>
      <c r="AA23" s="164">
        <f t="shared" si="1"/>
        <v>1032.94</v>
      </c>
      <c r="AB23" s="164">
        <f t="shared" si="1"/>
        <v>1032.94</v>
      </c>
      <c r="AC23" s="164">
        <f t="shared" si="1"/>
        <v>1032.94</v>
      </c>
      <c r="AD23" s="164">
        <f t="shared" si="1"/>
        <v>1032.94</v>
      </c>
      <c r="AE23" s="164">
        <f t="shared" si="1"/>
        <v>1032.94</v>
      </c>
      <c r="AF23" s="164">
        <f t="shared" si="1"/>
        <v>1032.94</v>
      </c>
      <c r="AG23" s="164">
        <f t="shared" si="1"/>
        <v>1032.94</v>
      </c>
      <c r="AH23" s="164">
        <f t="shared" si="1"/>
        <v>1032.94</v>
      </c>
      <c r="AI23" s="164">
        <f t="shared" si="1"/>
        <v>1032.94</v>
      </c>
      <c r="AJ23" s="164">
        <f t="shared" si="1"/>
        <v>1032.94</v>
      </c>
      <c r="AK23" s="164">
        <f t="shared" si="1"/>
        <v>1032.94</v>
      </c>
      <c r="AL23" s="164">
        <f t="shared" si="1"/>
        <v>1032.94</v>
      </c>
      <c r="AM23" s="164">
        <f t="shared" si="1"/>
        <v>1032.94</v>
      </c>
      <c r="AN23" s="164">
        <f t="shared" si="1"/>
        <v>1032.94</v>
      </c>
      <c r="AO23" s="164">
        <f t="shared" si="1"/>
        <v>1032.94</v>
      </c>
      <c r="AP23" s="164">
        <f t="shared" si="1"/>
        <v>1032.94</v>
      </c>
      <c r="AQ23" s="164">
        <f t="shared" si="1"/>
        <v>1032.94</v>
      </c>
      <c r="AR23" s="164">
        <f t="shared" si="1"/>
        <v>1032.94</v>
      </c>
      <c r="AS23" s="164">
        <f t="shared" si="1"/>
        <v>1032.94</v>
      </c>
    </row>
    <row r="25" spans="3:45" x14ac:dyDescent="0.3">
      <c r="C25" s="157" t="s">
        <v>159</v>
      </c>
      <c r="D25" s="158"/>
      <c r="E25" s="158"/>
      <c r="F25" s="158" t="s">
        <v>6</v>
      </c>
      <c r="G25" s="158" t="s">
        <v>7</v>
      </c>
      <c r="H25" s="158" t="s">
        <v>8</v>
      </c>
      <c r="I25" s="158"/>
      <c r="J25" s="158">
        <v>2015</v>
      </c>
      <c r="K25" s="158">
        <v>2016</v>
      </c>
      <c r="L25" s="158">
        <v>2017</v>
      </c>
      <c r="M25" s="158">
        <v>2018</v>
      </c>
      <c r="N25" s="158">
        <v>2019</v>
      </c>
      <c r="O25" s="158">
        <v>2020</v>
      </c>
      <c r="P25" s="158">
        <v>2021</v>
      </c>
      <c r="Q25" s="158">
        <v>2022</v>
      </c>
      <c r="R25" s="158">
        <v>2023</v>
      </c>
      <c r="S25" s="158">
        <v>2024</v>
      </c>
      <c r="T25" s="158">
        <v>2025</v>
      </c>
      <c r="U25" s="158">
        <v>2026</v>
      </c>
      <c r="V25" s="158">
        <v>2027</v>
      </c>
      <c r="W25" s="158">
        <v>2028</v>
      </c>
      <c r="X25" s="158">
        <v>2029</v>
      </c>
      <c r="Y25" s="158">
        <v>2030</v>
      </c>
      <c r="Z25" s="158">
        <v>2031</v>
      </c>
      <c r="AA25" s="158">
        <v>2032</v>
      </c>
      <c r="AB25" s="158">
        <v>2033</v>
      </c>
      <c r="AC25" s="158">
        <v>2034</v>
      </c>
      <c r="AD25" s="158">
        <v>2035</v>
      </c>
      <c r="AE25" s="158">
        <v>2036</v>
      </c>
      <c r="AF25" s="158">
        <v>2037</v>
      </c>
      <c r="AG25" s="158">
        <v>2038</v>
      </c>
      <c r="AH25" s="158">
        <v>2039</v>
      </c>
      <c r="AI25" s="158">
        <v>2040</v>
      </c>
      <c r="AJ25" s="158">
        <v>2041</v>
      </c>
      <c r="AK25" s="158">
        <v>2042</v>
      </c>
      <c r="AL25" s="158">
        <v>2043</v>
      </c>
      <c r="AM25" s="158">
        <v>2044</v>
      </c>
      <c r="AN25" s="158">
        <v>2045</v>
      </c>
      <c r="AO25" s="158">
        <v>2046</v>
      </c>
      <c r="AP25" s="158">
        <v>2047</v>
      </c>
      <c r="AQ25" s="158">
        <v>2048</v>
      </c>
      <c r="AR25" s="158">
        <v>2049</v>
      </c>
      <c r="AS25" s="158">
        <v>2050</v>
      </c>
    </row>
    <row r="26" spans="3:45" x14ac:dyDescent="0.3">
      <c r="C26" s="159" t="s">
        <v>168</v>
      </c>
      <c r="F26" s="160" t="s">
        <v>59</v>
      </c>
      <c r="G26" s="160">
        <v>2022</v>
      </c>
      <c r="H26" s="160"/>
      <c r="J26" s="161">
        <v>541.20000000000005</v>
      </c>
      <c r="K26" s="161">
        <v>541.20000000000005</v>
      </c>
      <c r="L26" s="161">
        <v>541.20000000000005</v>
      </c>
      <c r="M26" s="161">
        <v>541.20000000000005</v>
      </c>
      <c r="N26" s="161">
        <v>0</v>
      </c>
      <c r="O26" s="161">
        <v>0</v>
      </c>
      <c r="P26" s="161">
        <v>0</v>
      </c>
      <c r="Q26" s="161">
        <v>0</v>
      </c>
      <c r="R26" s="161">
        <v>0</v>
      </c>
      <c r="S26" s="161">
        <v>0</v>
      </c>
      <c r="T26" s="161">
        <v>0</v>
      </c>
      <c r="U26" s="161">
        <v>0</v>
      </c>
      <c r="V26" s="161">
        <v>0</v>
      </c>
      <c r="W26" s="161">
        <v>0</v>
      </c>
      <c r="X26" s="161">
        <v>0</v>
      </c>
      <c r="Y26" s="161">
        <v>0</v>
      </c>
      <c r="Z26" s="161">
        <v>0</v>
      </c>
      <c r="AA26" s="161">
        <v>0</v>
      </c>
      <c r="AB26" s="161">
        <v>0</v>
      </c>
      <c r="AC26" s="161">
        <v>0</v>
      </c>
      <c r="AD26" s="161">
        <v>0</v>
      </c>
      <c r="AE26" s="161">
        <v>0</v>
      </c>
      <c r="AF26" s="161">
        <v>0</v>
      </c>
      <c r="AG26" s="161">
        <v>0</v>
      </c>
      <c r="AH26" s="161">
        <v>0</v>
      </c>
      <c r="AI26" s="161">
        <v>0</v>
      </c>
      <c r="AJ26" s="161">
        <v>0</v>
      </c>
      <c r="AK26" s="161">
        <v>0</v>
      </c>
      <c r="AL26" s="161">
        <v>0</v>
      </c>
      <c r="AM26" s="161">
        <v>0</v>
      </c>
      <c r="AN26" s="161">
        <v>0</v>
      </c>
      <c r="AO26" s="161">
        <v>0</v>
      </c>
      <c r="AP26" s="161">
        <v>0</v>
      </c>
      <c r="AQ26" s="161">
        <v>0</v>
      </c>
      <c r="AR26" s="161">
        <v>0</v>
      </c>
      <c r="AS26" s="161">
        <v>0</v>
      </c>
    </row>
    <row r="27" spans="3:45" x14ac:dyDescent="0.3">
      <c r="C27" s="159" t="s">
        <v>164</v>
      </c>
      <c r="F27" s="160" t="s">
        <v>59</v>
      </c>
      <c r="G27" s="160">
        <v>2022</v>
      </c>
      <c r="H27" s="160"/>
      <c r="J27" s="161">
        <v>1019.4</v>
      </c>
      <c r="K27" s="161">
        <v>1019.4</v>
      </c>
      <c r="L27" s="161">
        <v>1019.4</v>
      </c>
      <c r="M27" s="161">
        <v>1019.4</v>
      </c>
      <c r="N27" s="161">
        <v>0</v>
      </c>
      <c r="O27" s="161">
        <v>0</v>
      </c>
      <c r="P27" s="161">
        <v>0</v>
      </c>
      <c r="Q27" s="161">
        <v>0</v>
      </c>
      <c r="R27" s="161">
        <v>0</v>
      </c>
      <c r="S27" s="161">
        <v>0</v>
      </c>
      <c r="T27" s="161">
        <v>0</v>
      </c>
      <c r="U27" s="161">
        <v>0</v>
      </c>
      <c r="V27" s="161">
        <v>0</v>
      </c>
      <c r="W27" s="161">
        <v>0</v>
      </c>
      <c r="X27" s="161">
        <v>0</v>
      </c>
      <c r="Y27" s="161">
        <v>0</v>
      </c>
      <c r="Z27" s="161">
        <v>0</v>
      </c>
      <c r="AA27" s="161">
        <v>0</v>
      </c>
      <c r="AB27" s="161">
        <v>0</v>
      </c>
      <c r="AC27" s="161">
        <v>0</v>
      </c>
      <c r="AD27" s="161">
        <v>0</v>
      </c>
      <c r="AE27" s="161">
        <v>0</v>
      </c>
      <c r="AF27" s="161">
        <v>0</v>
      </c>
      <c r="AG27" s="161">
        <v>0</v>
      </c>
      <c r="AH27" s="161">
        <v>0</v>
      </c>
      <c r="AI27" s="161">
        <v>0</v>
      </c>
      <c r="AJ27" s="161">
        <v>0</v>
      </c>
      <c r="AK27" s="161">
        <v>0</v>
      </c>
      <c r="AL27" s="161">
        <v>0</v>
      </c>
      <c r="AM27" s="161">
        <v>0</v>
      </c>
      <c r="AN27" s="161">
        <v>0</v>
      </c>
      <c r="AO27" s="161">
        <v>0</v>
      </c>
      <c r="AP27" s="161">
        <v>0</v>
      </c>
      <c r="AQ27" s="161">
        <v>0</v>
      </c>
      <c r="AR27" s="161">
        <v>0</v>
      </c>
      <c r="AS27" s="161">
        <v>0</v>
      </c>
    </row>
    <row r="28" spans="3:45" x14ac:dyDescent="0.3">
      <c r="C28" s="159" t="s">
        <v>165</v>
      </c>
      <c r="F28" s="160" t="s">
        <v>59</v>
      </c>
      <c r="G28" s="160">
        <v>2022</v>
      </c>
      <c r="H28" s="160"/>
      <c r="J28" s="161">
        <v>56.46</v>
      </c>
      <c r="K28" s="161">
        <v>56.46</v>
      </c>
      <c r="L28" s="161">
        <v>56.46</v>
      </c>
      <c r="M28" s="161">
        <v>56.46</v>
      </c>
      <c r="N28" s="161">
        <v>0</v>
      </c>
      <c r="O28" s="161">
        <v>0</v>
      </c>
      <c r="P28" s="161">
        <v>0</v>
      </c>
      <c r="Q28" s="161">
        <v>0</v>
      </c>
      <c r="R28" s="161">
        <v>0</v>
      </c>
      <c r="S28" s="161">
        <v>0</v>
      </c>
      <c r="T28" s="161">
        <v>0</v>
      </c>
      <c r="U28" s="161">
        <v>0</v>
      </c>
      <c r="V28" s="161">
        <v>0</v>
      </c>
      <c r="W28" s="161">
        <v>0</v>
      </c>
      <c r="X28" s="161">
        <v>0</v>
      </c>
      <c r="Y28" s="161">
        <v>0</v>
      </c>
      <c r="Z28" s="161">
        <v>0</v>
      </c>
      <c r="AA28" s="161">
        <v>0</v>
      </c>
      <c r="AB28" s="161">
        <v>0</v>
      </c>
      <c r="AC28" s="161">
        <v>0</v>
      </c>
      <c r="AD28" s="161">
        <v>0</v>
      </c>
      <c r="AE28" s="161">
        <v>0</v>
      </c>
      <c r="AF28" s="161">
        <v>0</v>
      </c>
      <c r="AG28" s="161">
        <v>0</v>
      </c>
      <c r="AH28" s="161">
        <v>0</v>
      </c>
      <c r="AI28" s="161">
        <v>0</v>
      </c>
      <c r="AJ28" s="161">
        <v>0</v>
      </c>
      <c r="AK28" s="161">
        <v>0</v>
      </c>
      <c r="AL28" s="161">
        <v>0</v>
      </c>
      <c r="AM28" s="161">
        <v>0</v>
      </c>
      <c r="AN28" s="161">
        <v>0</v>
      </c>
      <c r="AO28" s="161">
        <v>0</v>
      </c>
      <c r="AP28" s="161">
        <v>0</v>
      </c>
      <c r="AQ28" s="161">
        <v>0</v>
      </c>
      <c r="AR28" s="161">
        <v>0</v>
      </c>
      <c r="AS28" s="161">
        <v>0</v>
      </c>
    </row>
    <row r="29" spans="3:45" x14ac:dyDescent="0.3">
      <c r="C29" s="163" t="s">
        <v>169</v>
      </c>
      <c r="J29" s="164">
        <f>SUM(J26:J28)</f>
        <v>1617.06</v>
      </c>
      <c r="K29" s="164">
        <f t="shared" ref="K29:AS29" si="2">SUM(K26:K28)</f>
        <v>1617.06</v>
      </c>
      <c r="L29" s="164">
        <f t="shared" si="2"/>
        <v>1617.06</v>
      </c>
      <c r="M29" s="164">
        <f>SUM(M26:M28)</f>
        <v>1617.06</v>
      </c>
      <c r="N29" s="164">
        <f t="shared" si="2"/>
        <v>0</v>
      </c>
      <c r="O29" s="164">
        <f t="shared" si="2"/>
        <v>0</v>
      </c>
      <c r="P29" s="164">
        <f t="shared" si="2"/>
        <v>0</v>
      </c>
      <c r="Q29" s="164">
        <f t="shared" si="2"/>
        <v>0</v>
      </c>
      <c r="R29" s="164">
        <f t="shared" si="2"/>
        <v>0</v>
      </c>
      <c r="S29" s="164">
        <f t="shared" si="2"/>
        <v>0</v>
      </c>
      <c r="T29" s="164">
        <f t="shared" si="2"/>
        <v>0</v>
      </c>
      <c r="U29" s="164">
        <f t="shared" si="2"/>
        <v>0</v>
      </c>
      <c r="V29" s="164">
        <f t="shared" si="2"/>
        <v>0</v>
      </c>
      <c r="W29" s="164">
        <f t="shared" si="2"/>
        <v>0</v>
      </c>
      <c r="X29" s="164">
        <f t="shared" si="2"/>
        <v>0</v>
      </c>
      <c r="Y29" s="164">
        <f t="shared" si="2"/>
        <v>0</v>
      </c>
      <c r="Z29" s="164">
        <f t="shared" si="2"/>
        <v>0</v>
      </c>
      <c r="AA29" s="164">
        <f t="shared" si="2"/>
        <v>0</v>
      </c>
      <c r="AB29" s="164">
        <f t="shared" si="2"/>
        <v>0</v>
      </c>
      <c r="AC29" s="164">
        <f t="shared" si="2"/>
        <v>0</v>
      </c>
      <c r="AD29" s="164">
        <f t="shared" si="2"/>
        <v>0</v>
      </c>
      <c r="AE29" s="164">
        <f t="shared" si="2"/>
        <v>0</v>
      </c>
      <c r="AF29" s="164">
        <f t="shared" si="2"/>
        <v>0</v>
      </c>
      <c r="AG29" s="164">
        <f t="shared" si="2"/>
        <v>0</v>
      </c>
      <c r="AH29" s="164">
        <f t="shared" si="2"/>
        <v>0</v>
      </c>
      <c r="AI29" s="164">
        <f t="shared" si="2"/>
        <v>0</v>
      </c>
      <c r="AJ29" s="164">
        <f t="shared" si="2"/>
        <v>0</v>
      </c>
      <c r="AK29" s="164">
        <f t="shared" si="2"/>
        <v>0</v>
      </c>
      <c r="AL29" s="164">
        <f t="shared" si="2"/>
        <v>0</v>
      </c>
      <c r="AM29" s="164">
        <f t="shared" si="2"/>
        <v>0</v>
      </c>
      <c r="AN29" s="164">
        <f t="shared" si="2"/>
        <v>0</v>
      </c>
      <c r="AO29" s="164">
        <f t="shared" si="2"/>
        <v>0</v>
      </c>
      <c r="AP29" s="164">
        <f t="shared" si="2"/>
        <v>0</v>
      </c>
      <c r="AQ29" s="164">
        <f t="shared" si="2"/>
        <v>0</v>
      </c>
      <c r="AR29" s="164">
        <f t="shared" si="2"/>
        <v>0</v>
      </c>
      <c r="AS29" s="164">
        <f t="shared" si="2"/>
        <v>0</v>
      </c>
    </row>
    <row r="31" spans="3:45" x14ac:dyDescent="0.3">
      <c r="C31" s="157" t="str">
        <f>"Active: " &amp; D3</f>
        <v>Active: NoNewDER</v>
      </c>
      <c r="D31" s="158"/>
      <c r="E31" s="158"/>
      <c r="F31" s="158"/>
      <c r="G31" s="158"/>
      <c r="H31" s="158"/>
      <c r="I31" s="158"/>
      <c r="J31" s="158">
        <v>2015</v>
      </c>
      <c r="K31" s="158">
        <v>2016</v>
      </c>
      <c r="L31" s="158">
        <v>2017</v>
      </c>
      <c r="M31" s="158">
        <v>2018</v>
      </c>
      <c r="N31" s="158">
        <v>2019</v>
      </c>
      <c r="O31" s="158">
        <v>2020</v>
      </c>
      <c r="P31" s="158">
        <v>2021</v>
      </c>
      <c r="Q31" s="158">
        <v>2022</v>
      </c>
      <c r="R31" s="158">
        <v>2023</v>
      </c>
      <c r="S31" s="158">
        <v>2024</v>
      </c>
      <c r="T31" s="158">
        <v>2025</v>
      </c>
      <c r="U31" s="158">
        <v>2026</v>
      </c>
      <c r="V31" s="158">
        <v>2027</v>
      </c>
      <c r="W31" s="158">
        <v>2028</v>
      </c>
      <c r="X31" s="158">
        <v>2029</v>
      </c>
      <c r="Y31" s="158">
        <v>2030</v>
      </c>
      <c r="Z31" s="158">
        <v>2031</v>
      </c>
      <c r="AA31" s="158">
        <v>2032</v>
      </c>
      <c r="AB31" s="158">
        <v>2033</v>
      </c>
      <c r="AC31" s="158">
        <v>2034</v>
      </c>
      <c r="AD31" s="158">
        <v>2035</v>
      </c>
      <c r="AE31" s="158">
        <v>2036</v>
      </c>
      <c r="AF31" s="158">
        <v>2037</v>
      </c>
      <c r="AG31" s="158">
        <v>2038</v>
      </c>
      <c r="AH31" s="158">
        <v>2039</v>
      </c>
      <c r="AI31" s="158">
        <v>2040</v>
      </c>
      <c r="AJ31" s="158">
        <v>2041</v>
      </c>
      <c r="AK31" s="158">
        <v>2042</v>
      </c>
      <c r="AL31" s="158">
        <v>2043</v>
      </c>
      <c r="AM31" s="158">
        <v>2044</v>
      </c>
      <c r="AN31" s="158">
        <v>2045</v>
      </c>
      <c r="AO31" s="158">
        <v>2046</v>
      </c>
      <c r="AP31" s="158">
        <v>2047</v>
      </c>
      <c r="AQ31" s="158">
        <v>2048</v>
      </c>
      <c r="AR31" s="158">
        <v>2049</v>
      </c>
      <c r="AS31" s="158">
        <v>2050</v>
      </c>
    </row>
    <row r="32" spans="3:45" x14ac:dyDescent="0.3">
      <c r="C32" s="159" t="s">
        <v>168</v>
      </c>
      <c r="J32" s="165">
        <f>INDEX(J14:J28,MATCH($D$3,$C$13:$C$28,0))*$D$6</f>
        <v>593.69640000000004</v>
      </c>
      <c r="K32" s="165">
        <f t="shared" ref="K32:AS32" si="3">INDEX(K14:K28,MATCH($D$3,$C$13:$C$28,0))*$D$6</f>
        <v>593.69640000000004</v>
      </c>
      <c r="L32" s="165">
        <f t="shared" si="3"/>
        <v>593.69640000000004</v>
      </c>
      <c r="M32" s="165">
        <f t="shared" si="3"/>
        <v>593.69640000000004</v>
      </c>
      <c r="N32" s="165">
        <f t="shared" si="3"/>
        <v>0</v>
      </c>
      <c r="O32" s="165">
        <f t="shared" si="3"/>
        <v>0</v>
      </c>
      <c r="P32" s="165">
        <f t="shared" si="3"/>
        <v>0</v>
      </c>
      <c r="Q32" s="165">
        <f t="shared" si="3"/>
        <v>0</v>
      </c>
      <c r="R32" s="165">
        <f t="shared" si="3"/>
        <v>0</v>
      </c>
      <c r="S32" s="165">
        <f t="shared" si="3"/>
        <v>0</v>
      </c>
      <c r="T32" s="165">
        <f t="shared" si="3"/>
        <v>0</v>
      </c>
      <c r="U32" s="165">
        <f t="shared" si="3"/>
        <v>0</v>
      </c>
      <c r="V32" s="165">
        <f t="shared" si="3"/>
        <v>0</v>
      </c>
      <c r="W32" s="165">
        <f t="shared" si="3"/>
        <v>0</v>
      </c>
      <c r="X32" s="165">
        <f t="shared" si="3"/>
        <v>0</v>
      </c>
      <c r="Y32" s="165">
        <f t="shared" si="3"/>
        <v>0</v>
      </c>
      <c r="Z32" s="165">
        <f t="shared" si="3"/>
        <v>0</v>
      </c>
      <c r="AA32" s="165">
        <f t="shared" si="3"/>
        <v>0</v>
      </c>
      <c r="AB32" s="165">
        <f t="shared" si="3"/>
        <v>0</v>
      </c>
      <c r="AC32" s="165">
        <f t="shared" si="3"/>
        <v>0</v>
      </c>
      <c r="AD32" s="165">
        <f t="shared" si="3"/>
        <v>0</v>
      </c>
      <c r="AE32" s="165">
        <f t="shared" si="3"/>
        <v>0</v>
      </c>
      <c r="AF32" s="165">
        <f t="shared" si="3"/>
        <v>0</v>
      </c>
      <c r="AG32" s="165">
        <f t="shared" si="3"/>
        <v>0</v>
      </c>
      <c r="AH32" s="165">
        <f t="shared" si="3"/>
        <v>0</v>
      </c>
      <c r="AI32" s="165">
        <f t="shared" si="3"/>
        <v>0</v>
      </c>
      <c r="AJ32" s="165">
        <f t="shared" si="3"/>
        <v>0</v>
      </c>
      <c r="AK32" s="165">
        <f t="shared" si="3"/>
        <v>0</v>
      </c>
      <c r="AL32" s="165">
        <f t="shared" si="3"/>
        <v>0</v>
      </c>
      <c r="AM32" s="165">
        <f t="shared" si="3"/>
        <v>0</v>
      </c>
      <c r="AN32" s="165">
        <f t="shared" si="3"/>
        <v>0</v>
      </c>
      <c r="AO32" s="165">
        <f t="shared" si="3"/>
        <v>0</v>
      </c>
      <c r="AP32" s="165">
        <f t="shared" si="3"/>
        <v>0</v>
      </c>
      <c r="AQ32" s="165">
        <f t="shared" si="3"/>
        <v>0</v>
      </c>
      <c r="AR32" s="165">
        <f t="shared" si="3"/>
        <v>0</v>
      </c>
      <c r="AS32" s="165">
        <f t="shared" si="3"/>
        <v>0</v>
      </c>
    </row>
    <row r="33" spans="1:45" x14ac:dyDescent="0.3">
      <c r="C33" s="159" t="s">
        <v>164</v>
      </c>
      <c r="J33" s="165">
        <f>INDEX(J15:J29,MATCH($D$3,$C$13:$C$28,0))*$D$7</f>
        <v>1096.8744000000002</v>
      </c>
      <c r="K33" s="165">
        <f t="shared" ref="K33:AS33" si="4">INDEX(K15:K29,MATCH($D$3,$C$13:$C$28,0))*$D$7</f>
        <v>1096.8744000000002</v>
      </c>
      <c r="L33" s="165">
        <f t="shared" si="4"/>
        <v>1096.8744000000002</v>
      </c>
      <c r="M33" s="165">
        <f t="shared" si="4"/>
        <v>1096.8744000000002</v>
      </c>
      <c r="N33" s="165">
        <f t="shared" si="4"/>
        <v>0</v>
      </c>
      <c r="O33" s="165">
        <f t="shared" si="4"/>
        <v>0</v>
      </c>
      <c r="P33" s="165">
        <f t="shared" si="4"/>
        <v>0</v>
      </c>
      <c r="Q33" s="165">
        <f t="shared" si="4"/>
        <v>0</v>
      </c>
      <c r="R33" s="165">
        <f t="shared" si="4"/>
        <v>0</v>
      </c>
      <c r="S33" s="165">
        <f t="shared" si="4"/>
        <v>0</v>
      </c>
      <c r="T33" s="165">
        <f t="shared" si="4"/>
        <v>0</v>
      </c>
      <c r="U33" s="165">
        <f t="shared" si="4"/>
        <v>0</v>
      </c>
      <c r="V33" s="165">
        <f t="shared" si="4"/>
        <v>0</v>
      </c>
      <c r="W33" s="165">
        <f t="shared" si="4"/>
        <v>0</v>
      </c>
      <c r="X33" s="165">
        <f t="shared" si="4"/>
        <v>0</v>
      </c>
      <c r="Y33" s="165">
        <f t="shared" si="4"/>
        <v>0</v>
      </c>
      <c r="Z33" s="165">
        <f t="shared" si="4"/>
        <v>0</v>
      </c>
      <c r="AA33" s="165">
        <f t="shared" si="4"/>
        <v>0</v>
      </c>
      <c r="AB33" s="165">
        <f t="shared" si="4"/>
        <v>0</v>
      </c>
      <c r="AC33" s="165">
        <f t="shared" si="4"/>
        <v>0</v>
      </c>
      <c r="AD33" s="165">
        <f t="shared" si="4"/>
        <v>0</v>
      </c>
      <c r="AE33" s="165">
        <f t="shared" si="4"/>
        <v>0</v>
      </c>
      <c r="AF33" s="165">
        <f t="shared" si="4"/>
        <v>0</v>
      </c>
      <c r="AG33" s="165">
        <f t="shared" si="4"/>
        <v>0</v>
      </c>
      <c r="AH33" s="165">
        <f t="shared" si="4"/>
        <v>0</v>
      </c>
      <c r="AI33" s="165">
        <f t="shared" si="4"/>
        <v>0</v>
      </c>
      <c r="AJ33" s="165">
        <f t="shared" si="4"/>
        <v>0</v>
      </c>
      <c r="AK33" s="165">
        <f t="shared" si="4"/>
        <v>0</v>
      </c>
      <c r="AL33" s="165">
        <f t="shared" si="4"/>
        <v>0</v>
      </c>
      <c r="AM33" s="165">
        <f t="shared" si="4"/>
        <v>0</v>
      </c>
      <c r="AN33" s="165">
        <f t="shared" si="4"/>
        <v>0</v>
      </c>
      <c r="AO33" s="165">
        <f t="shared" si="4"/>
        <v>0</v>
      </c>
      <c r="AP33" s="165">
        <f t="shared" si="4"/>
        <v>0</v>
      </c>
      <c r="AQ33" s="165">
        <f t="shared" si="4"/>
        <v>0</v>
      </c>
      <c r="AR33" s="165">
        <f t="shared" si="4"/>
        <v>0</v>
      </c>
      <c r="AS33" s="165">
        <f t="shared" si="4"/>
        <v>0</v>
      </c>
    </row>
    <row r="34" spans="1:45" x14ac:dyDescent="0.3">
      <c r="C34" s="159" t="s">
        <v>165</v>
      </c>
      <c r="J34" s="165">
        <f>INDEX(J16:J30,MATCH($D$3,$C$13:$C$28,0))*$D$8</f>
        <v>61.880160000000004</v>
      </c>
      <c r="K34" s="165">
        <f t="shared" ref="K34:AS34" si="5">INDEX(K16:K30,MATCH($D$3,$C$13:$C$28,0))*$D$8</f>
        <v>61.880160000000004</v>
      </c>
      <c r="L34" s="165">
        <f t="shared" si="5"/>
        <v>61.880160000000004</v>
      </c>
      <c r="M34" s="165">
        <f t="shared" si="5"/>
        <v>61.880160000000004</v>
      </c>
      <c r="N34" s="165">
        <f t="shared" si="5"/>
        <v>0</v>
      </c>
      <c r="O34" s="165">
        <f t="shared" si="5"/>
        <v>0</v>
      </c>
      <c r="P34" s="165">
        <f t="shared" si="5"/>
        <v>0</v>
      </c>
      <c r="Q34" s="165">
        <f t="shared" si="5"/>
        <v>0</v>
      </c>
      <c r="R34" s="165">
        <f t="shared" si="5"/>
        <v>0</v>
      </c>
      <c r="S34" s="165">
        <f t="shared" si="5"/>
        <v>0</v>
      </c>
      <c r="T34" s="165">
        <f t="shared" si="5"/>
        <v>0</v>
      </c>
      <c r="U34" s="165">
        <f t="shared" si="5"/>
        <v>0</v>
      </c>
      <c r="V34" s="165">
        <f t="shared" si="5"/>
        <v>0</v>
      </c>
      <c r="W34" s="165">
        <f t="shared" si="5"/>
        <v>0</v>
      </c>
      <c r="X34" s="165">
        <f t="shared" si="5"/>
        <v>0</v>
      </c>
      <c r="Y34" s="165">
        <f t="shared" si="5"/>
        <v>0</v>
      </c>
      <c r="Z34" s="165">
        <f t="shared" si="5"/>
        <v>0</v>
      </c>
      <c r="AA34" s="165">
        <f t="shared" si="5"/>
        <v>0</v>
      </c>
      <c r="AB34" s="165">
        <f t="shared" si="5"/>
        <v>0</v>
      </c>
      <c r="AC34" s="165">
        <f t="shared" si="5"/>
        <v>0</v>
      </c>
      <c r="AD34" s="165">
        <f t="shared" si="5"/>
        <v>0</v>
      </c>
      <c r="AE34" s="165">
        <f t="shared" si="5"/>
        <v>0</v>
      </c>
      <c r="AF34" s="165">
        <f t="shared" si="5"/>
        <v>0</v>
      </c>
      <c r="AG34" s="165">
        <f t="shared" si="5"/>
        <v>0</v>
      </c>
      <c r="AH34" s="165">
        <f t="shared" si="5"/>
        <v>0</v>
      </c>
      <c r="AI34" s="165">
        <f t="shared" si="5"/>
        <v>0</v>
      </c>
      <c r="AJ34" s="165">
        <f t="shared" si="5"/>
        <v>0</v>
      </c>
      <c r="AK34" s="165">
        <f t="shared" si="5"/>
        <v>0</v>
      </c>
      <c r="AL34" s="165">
        <f t="shared" si="5"/>
        <v>0</v>
      </c>
      <c r="AM34" s="165">
        <f t="shared" si="5"/>
        <v>0</v>
      </c>
      <c r="AN34" s="165">
        <f t="shared" si="5"/>
        <v>0</v>
      </c>
      <c r="AO34" s="165">
        <f t="shared" si="5"/>
        <v>0</v>
      </c>
      <c r="AP34" s="165">
        <f t="shared" si="5"/>
        <v>0</v>
      </c>
      <c r="AQ34" s="165">
        <f t="shared" si="5"/>
        <v>0</v>
      </c>
      <c r="AR34" s="165">
        <f t="shared" si="5"/>
        <v>0</v>
      </c>
      <c r="AS34" s="165">
        <f t="shared" si="5"/>
        <v>0</v>
      </c>
    </row>
    <row r="36" spans="1:45" ht="14.4" x14ac:dyDescent="0.3">
      <c r="C36" s="166" t="s">
        <v>171</v>
      </c>
      <c r="D36" s="167"/>
      <c r="E36" s="167"/>
      <c r="F36" s="167"/>
      <c r="G36" s="167"/>
      <c r="H36" s="167"/>
      <c r="I36" s="167"/>
      <c r="J36" s="167">
        <v>2015</v>
      </c>
      <c r="K36" s="167">
        <f t="shared" ref="K36:AP36" si="6">J36+1</f>
        <v>2016</v>
      </c>
      <c r="L36" s="167">
        <f t="shared" si="6"/>
        <v>2017</v>
      </c>
      <c r="M36" s="167">
        <f t="shared" si="6"/>
        <v>2018</v>
      </c>
      <c r="N36" s="167">
        <f t="shared" si="6"/>
        <v>2019</v>
      </c>
      <c r="O36" s="167">
        <f t="shared" si="6"/>
        <v>2020</v>
      </c>
      <c r="P36" s="167">
        <f t="shared" si="6"/>
        <v>2021</v>
      </c>
      <c r="Q36" s="167">
        <f t="shared" si="6"/>
        <v>2022</v>
      </c>
      <c r="R36" s="167">
        <f t="shared" si="6"/>
        <v>2023</v>
      </c>
      <c r="S36" s="167">
        <f t="shared" si="6"/>
        <v>2024</v>
      </c>
      <c r="T36" s="167">
        <f t="shared" si="6"/>
        <v>2025</v>
      </c>
      <c r="U36" s="167">
        <f t="shared" si="6"/>
        <v>2026</v>
      </c>
      <c r="V36" s="167">
        <f t="shared" si="6"/>
        <v>2027</v>
      </c>
      <c r="W36" s="167">
        <f t="shared" si="6"/>
        <v>2028</v>
      </c>
      <c r="X36" s="167">
        <f t="shared" si="6"/>
        <v>2029</v>
      </c>
      <c r="Y36" s="167">
        <f t="shared" si="6"/>
        <v>2030</v>
      </c>
      <c r="Z36" s="167">
        <f t="shared" si="6"/>
        <v>2031</v>
      </c>
      <c r="AA36" s="167">
        <f t="shared" si="6"/>
        <v>2032</v>
      </c>
      <c r="AB36" s="167">
        <f t="shared" si="6"/>
        <v>2033</v>
      </c>
      <c r="AC36" s="167">
        <f t="shared" si="6"/>
        <v>2034</v>
      </c>
      <c r="AD36" s="167">
        <f t="shared" si="6"/>
        <v>2035</v>
      </c>
      <c r="AE36" s="167">
        <f t="shared" si="6"/>
        <v>2036</v>
      </c>
      <c r="AF36" s="167">
        <f t="shared" si="6"/>
        <v>2037</v>
      </c>
      <c r="AG36" s="167">
        <f t="shared" si="6"/>
        <v>2038</v>
      </c>
      <c r="AH36" s="167">
        <f t="shared" si="6"/>
        <v>2039</v>
      </c>
      <c r="AI36" s="167">
        <f t="shared" si="6"/>
        <v>2040</v>
      </c>
      <c r="AJ36" s="167">
        <f t="shared" si="6"/>
        <v>2041</v>
      </c>
      <c r="AK36" s="167">
        <f t="shared" si="6"/>
        <v>2042</v>
      </c>
      <c r="AL36" s="167">
        <f t="shared" si="6"/>
        <v>2043</v>
      </c>
      <c r="AM36" s="167">
        <f t="shared" si="6"/>
        <v>2044</v>
      </c>
      <c r="AN36" s="167">
        <f t="shared" si="6"/>
        <v>2045</v>
      </c>
      <c r="AO36" s="167">
        <f t="shared" si="6"/>
        <v>2046</v>
      </c>
      <c r="AP36" s="167">
        <f t="shared" si="6"/>
        <v>2047</v>
      </c>
      <c r="AQ36" s="167">
        <f>AP36+1</f>
        <v>2048</v>
      </c>
      <c r="AR36" s="167">
        <f>AQ36+1</f>
        <v>2049</v>
      </c>
      <c r="AS36" s="167">
        <f>AR36+1</f>
        <v>2050</v>
      </c>
    </row>
    <row r="37" spans="1:45" x14ac:dyDescent="0.3">
      <c r="C37" s="168" t="s">
        <v>159</v>
      </c>
      <c r="J37" s="169">
        <v>443</v>
      </c>
      <c r="K37" s="169">
        <v>443</v>
      </c>
      <c r="L37" s="169">
        <v>443</v>
      </c>
      <c r="M37" s="169">
        <v>443</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9">
        <v>0</v>
      </c>
      <c r="AO37" s="169">
        <v>0</v>
      </c>
      <c r="AP37" s="169">
        <v>0</v>
      </c>
      <c r="AQ37" s="169">
        <v>0</v>
      </c>
      <c r="AR37" s="169">
        <v>0</v>
      </c>
      <c r="AS37" s="169">
        <v>0</v>
      </c>
    </row>
    <row r="38" spans="1:45" x14ac:dyDescent="0.3">
      <c r="C38" s="168" t="s">
        <v>167</v>
      </c>
      <c r="J38" s="169">
        <v>443</v>
      </c>
      <c r="K38" s="169">
        <v>443</v>
      </c>
      <c r="L38" s="169">
        <v>443</v>
      </c>
      <c r="M38" s="169">
        <v>443</v>
      </c>
      <c r="N38" s="169">
        <v>443</v>
      </c>
      <c r="O38" s="169">
        <v>443</v>
      </c>
      <c r="P38" s="169">
        <v>443</v>
      </c>
      <c r="Q38" s="169">
        <v>443</v>
      </c>
      <c r="R38" s="169">
        <v>443</v>
      </c>
      <c r="S38" s="169">
        <v>443</v>
      </c>
      <c r="T38" s="169">
        <v>443</v>
      </c>
      <c r="U38" s="169">
        <v>443</v>
      </c>
      <c r="V38" s="169">
        <v>443</v>
      </c>
      <c r="W38" s="169">
        <v>443</v>
      </c>
      <c r="X38" s="169">
        <v>443</v>
      </c>
      <c r="Y38" s="169">
        <v>443</v>
      </c>
      <c r="Z38" s="169">
        <v>443</v>
      </c>
      <c r="AA38" s="169">
        <v>443</v>
      </c>
      <c r="AB38" s="169">
        <v>443</v>
      </c>
      <c r="AC38" s="169">
        <v>443</v>
      </c>
      <c r="AD38" s="169">
        <v>443</v>
      </c>
      <c r="AE38" s="169">
        <v>443</v>
      </c>
      <c r="AF38" s="169">
        <v>443</v>
      </c>
      <c r="AG38" s="169">
        <v>443</v>
      </c>
      <c r="AH38" s="169">
        <v>443</v>
      </c>
      <c r="AI38" s="169">
        <v>443</v>
      </c>
      <c r="AJ38" s="169">
        <v>443</v>
      </c>
      <c r="AK38" s="169">
        <v>443</v>
      </c>
      <c r="AL38" s="169">
        <v>443</v>
      </c>
      <c r="AM38" s="169">
        <v>443</v>
      </c>
      <c r="AN38" s="169">
        <v>443</v>
      </c>
      <c r="AO38" s="169">
        <v>443</v>
      </c>
      <c r="AP38" s="169">
        <v>443</v>
      </c>
      <c r="AQ38" s="169">
        <v>443</v>
      </c>
      <c r="AR38" s="169">
        <v>443</v>
      </c>
      <c r="AS38" s="169">
        <v>443</v>
      </c>
    </row>
    <row r="39" spans="1:45" x14ac:dyDescent="0.3">
      <c r="C39" s="168" t="s">
        <v>170</v>
      </c>
      <c r="J39" s="169">
        <v>443</v>
      </c>
      <c r="K39" s="169">
        <v>443</v>
      </c>
      <c r="L39" s="169">
        <v>443</v>
      </c>
      <c r="M39" s="169">
        <v>443</v>
      </c>
      <c r="N39" s="169">
        <v>443</v>
      </c>
      <c r="O39" s="169">
        <v>443</v>
      </c>
      <c r="P39" s="169">
        <v>443</v>
      </c>
      <c r="Q39" s="169">
        <v>443</v>
      </c>
      <c r="R39" s="169">
        <v>443</v>
      </c>
      <c r="S39" s="169">
        <v>443</v>
      </c>
      <c r="T39" s="169">
        <v>443</v>
      </c>
      <c r="U39" s="169">
        <v>443</v>
      </c>
      <c r="V39" s="169">
        <v>443</v>
      </c>
      <c r="W39" s="169">
        <v>443</v>
      </c>
      <c r="X39" s="169">
        <v>443</v>
      </c>
      <c r="Y39" s="169">
        <v>443</v>
      </c>
      <c r="Z39" s="169">
        <v>443</v>
      </c>
      <c r="AA39" s="169">
        <v>443</v>
      </c>
      <c r="AB39" s="169">
        <v>443</v>
      </c>
      <c r="AC39" s="169">
        <v>443</v>
      </c>
      <c r="AD39" s="169">
        <v>443</v>
      </c>
      <c r="AE39" s="169">
        <v>443</v>
      </c>
      <c r="AF39" s="169">
        <v>443</v>
      </c>
      <c r="AG39" s="169">
        <v>443</v>
      </c>
      <c r="AH39" s="169">
        <v>443</v>
      </c>
      <c r="AI39" s="169">
        <v>443</v>
      </c>
      <c r="AJ39" s="169">
        <v>443</v>
      </c>
      <c r="AK39" s="169">
        <v>443</v>
      </c>
      <c r="AL39" s="169">
        <v>443</v>
      </c>
      <c r="AM39" s="169">
        <v>443</v>
      </c>
      <c r="AN39" s="169">
        <v>443</v>
      </c>
      <c r="AO39" s="169">
        <v>443</v>
      </c>
      <c r="AP39" s="169">
        <v>443</v>
      </c>
      <c r="AQ39" s="169">
        <v>443</v>
      </c>
      <c r="AR39" s="169">
        <v>443</v>
      </c>
      <c r="AS39" s="169">
        <v>443</v>
      </c>
    </row>
    <row r="40" spans="1:45" x14ac:dyDescent="0.3">
      <c r="C40" s="170" t="str">
        <f>"Active: " &amp; D3</f>
        <v>Active: NoNewDER</v>
      </c>
      <c r="J40" s="164">
        <f t="shared" ref="J40:AS40" si="7">INDEX(J$37:J$39,MATCH($D$3,$C$37:$C$39,0))</f>
        <v>443</v>
      </c>
      <c r="K40" s="164">
        <f t="shared" si="7"/>
        <v>443</v>
      </c>
      <c r="L40" s="164">
        <f t="shared" si="7"/>
        <v>443</v>
      </c>
      <c r="M40" s="164">
        <f t="shared" si="7"/>
        <v>443</v>
      </c>
      <c r="N40" s="164">
        <f t="shared" si="7"/>
        <v>0</v>
      </c>
      <c r="O40" s="164">
        <f t="shared" si="7"/>
        <v>0</v>
      </c>
      <c r="P40" s="164">
        <f t="shared" si="7"/>
        <v>0</v>
      </c>
      <c r="Q40" s="164">
        <f t="shared" si="7"/>
        <v>0</v>
      </c>
      <c r="R40" s="164">
        <f t="shared" si="7"/>
        <v>0</v>
      </c>
      <c r="S40" s="164">
        <f t="shared" si="7"/>
        <v>0</v>
      </c>
      <c r="T40" s="164">
        <f t="shared" si="7"/>
        <v>0</v>
      </c>
      <c r="U40" s="164">
        <f t="shared" si="7"/>
        <v>0</v>
      </c>
      <c r="V40" s="164">
        <f t="shared" si="7"/>
        <v>0</v>
      </c>
      <c r="W40" s="164">
        <f t="shared" si="7"/>
        <v>0</v>
      </c>
      <c r="X40" s="164">
        <f t="shared" si="7"/>
        <v>0</v>
      </c>
      <c r="Y40" s="164">
        <f t="shared" si="7"/>
        <v>0</v>
      </c>
      <c r="Z40" s="164">
        <f t="shared" si="7"/>
        <v>0</v>
      </c>
      <c r="AA40" s="164">
        <f t="shared" si="7"/>
        <v>0</v>
      </c>
      <c r="AB40" s="164">
        <f t="shared" si="7"/>
        <v>0</v>
      </c>
      <c r="AC40" s="164">
        <f t="shared" si="7"/>
        <v>0</v>
      </c>
      <c r="AD40" s="164">
        <f t="shared" si="7"/>
        <v>0</v>
      </c>
      <c r="AE40" s="164">
        <f t="shared" si="7"/>
        <v>0</v>
      </c>
      <c r="AF40" s="164">
        <f t="shared" si="7"/>
        <v>0</v>
      </c>
      <c r="AG40" s="164">
        <f t="shared" si="7"/>
        <v>0</v>
      </c>
      <c r="AH40" s="164">
        <f t="shared" si="7"/>
        <v>0</v>
      </c>
      <c r="AI40" s="164">
        <f t="shared" si="7"/>
        <v>0</v>
      </c>
      <c r="AJ40" s="164">
        <f t="shared" si="7"/>
        <v>0</v>
      </c>
      <c r="AK40" s="164">
        <f t="shared" si="7"/>
        <v>0</v>
      </c>
      <c r="AL40" s="164">
        <f t="shared" si="7"/>
        <v>0</v>
      </c>
      <c r="AM40" s="164">
        <f t="shared" si="7"/>
        <v>0</v>
      </c>
      <c r="AN40" s="164">
        <f t="shared" si="7"/>
        <v>0</v>
      </c>
      <c r="AO40" s="164">
        <f t="shared" si="7"/>
        <v>0</v>
      </c>
      <c r="AP40" s="164">
        <f t="shared" si="7"/>
        <v>0</v>
      </c>
      <c r="AQ40" s="164">
        <f t="shared" si="7"/>
        <v>0</v>
      </c>
      <c r="AR40" s="164">
        <f t="shared" si="7"/>
        <v>0</v>
      </c>
      <c r="AS40" s="164">
        <f t="shared" si="7"/>
        <v>0</v>
      </c>
    </row>
    <row r="41" spans="1:45" x14ac:dyDescent="0.3">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row>
    <row r="42" spans="1:45" ht="14.4" x14ac:dyDescent="0.3">
      <c r="C42" s="166" t="s">
        <v>172</v>
      </c>
      <c r="D42" s="167"/>
      <c r="E42" s="167"/>
      <c r="F42" s="167"/>
      <c r="G42" s="167"/>
      <c r="H42" s="167"/>
      <c r="I42" s="167"/>
      <c r="J42" s="167">
        <v>2015</v>
      </c>
      <c r="K42" s="167">
        <f t="shared" ref="K42:AS42" si="8">J42+1</f>
        <v>2016</v>
      </c>
      <c r="L42" s="167">
        <f t="shared" si="8"/>
        <v>2017</v>
      </c>
      <c r="M42" s="167">
        <f t="shared" si="8"/>
        <v>2018</v>
      </c>
      <c r="N42" s="167">
        <f t="shared" si="8"/>
        <v>2019</v>
      </c>
      <c r="O42" s="167">
        <f t="shared" si="8"/>
        <v>2020</v>
      </c>
      <c r="P42" s="167">
        <f t="shared" si="8"/>
        <v>2021</v>
      </c>
      <c r="Q42" s="167">
        <f t="shared" si="8"/>
        <v>2022</v>
      </c>
      <c r="R42" s="167">
        <f t="shared" si="8"/>
        <v>2023</v>
      </c>
      <c r="S42" s="167">
        <f t="shared" si="8"/>
        <v>2024</v>
      </c>
      <c r="T42" s="167">
        <f t="shared" si="8"/>
        <v>2025</v>
      </c>
      <c r="U42" s="167">
        <f t="shared" si="8"/>
        <v>2026</v>
      </c>
      <c r="V42" s="167">
        <f t="shared" si="8"/>
        <v>2027</v>
      </c>
      <c r="W42" s="167">
        <f t="shared" si="8"/>
        <v>2028</v>
      </c>
      <c r="X42" s="167">
        <f t="shared" si="8"/>
        <v>2029</v>
      </c>
      <c r="Y42" s="167">
        <f t="shared" si="8"/>
        <v>2030</v>
      </c>
      <c r="Z42" s="167">
        <f t="shared" si="8"/>
        <v>2031</v>
      </c>
      <c r="AA42" s="167">
        <f t="shared" si="8"/>
        <v>2032</v>
      </c>
      <c r="AB42" s="167">
        <f t="shared" si="8"/>
        <v>2033</v>
      </c>
      <c r="AC42" s="167">
        <f t="shared" si="8"/>
        <v>2034</v>
      </c>
      <c r="AD42" s="167">
        <f t="shared" si="8"/>
        <v>2035</v>
      </c>
      <c r="AE42" s="167">
        <f t="shared" si="8"/>
        <v>2036</v>
      </c>
      <c r="AF42" s="167">
        <f t="shared" si="8"/>
        <v>2037</v>
      </c>
      <c r="AG42" s="167">
        <f t="shared" si="8"/>
        <v>2038</v>
      </c>
      <c r="AH42" s="167">
        <f t="shared" si="8"/>
        <v>2039</v>
      </c>
      <c r="AI42" s="167">
        <f t="shared" si="8"/>
        <v>2040</v>
      </c>
      <c r="AJ42" s="167">
        <f t="shared" si="8"/>
        <v>2041</v>
      </c>
      <c r="AK42" s="167">
        <f t="shared" si="8"/>
        <v>2042</v>
      </c>
      <c r="AL42" s="167">
        <f t="shared" si="8"/>
        <v>2043</v>
      </c>
      <c r="AM42" s="167">
        <f t="shared" si="8"/>
        <v>2044</v>
      </c>
      <c r="AN42" s="167">
        <f t="shared" si="8"/>
        <v>2045</v>
      </c>
      <c r="AO42" s="167">
        <f t="shared" si="8"/>
        <v>2046</v>
      </c>
      <c r="AP42" s="167">
        <f t="shared" si="8"/>
        <v>2047</v>
      </c>
      <c r="AQ42" s="167">
        <f t="shared" si="8"/>
        <v>2048</v>
      </c>
      <c r="AR42" s="167">
        <f t="shared" si="8"/>
        <v>2049</v>
      </c>
      <c r="AS42" s="167">
        <f t="shared" si="8"/>
        <v>2050</v>
      </c>
    </row>
    <row r="43" spans="1:45" x14ac:dyDescent="0.3">
      <c r="C43" s="171" t="s">
        <v>173</v>
      </c>
      <c r="J43" s="172">
        <f t="shared" ref="J43:AS43" si="9">SUM(J32:J34)+J40</f>
        <v>2195.4509600000001</v>
      </c>
      <c r="K43" s="172">
        <f t="shared" si="9"/>
        <v>2195.4509600000001</v>
      </c>
      <c r="L43" s="172">
        <f t="shared" si="9"/>
        <v>2195.4509600000001</v>
      </c>
      <c r="M43" s="172">
        <f t="shared" si="9"/>
        <v>2195.4509600000001</v>
      </c>
      <c r="N43" s="172">
        <f t="shared" si="9"/>
        <v>0</v>
      </c>
      <c r="O43" s="172">
        <f t="shared" si="9"/>
        <v>0</v>
      </c>
      <c r="P43" s="172">
        <f t="shared" si="9"/>
        <v>0</v>
      </c>
      <c r="Q43" s="172">
        <f t="shared" si="9"/>
        <v>0</v>
      </c>
      <c r="R43" s="172">
        <f t="shared" si="9"/>
        <v>0</v>
      </c>
      <c r="S43" s="172">
        <f t="shared" si="9"/>
        <v>0</v>
      </c>
      <c r="T43" s="172">
        <f t="shared" si="9"/>
        <v>0</v>
      </c>
      <c r="U43" s="172">
        <f t="shared" si="9"/>
        <v>0</v>
      </c>
      <c r="V43" s="172">
        <f t="shared" si="9"/>
        <v>0</v>
      </c>
      <c r="W43" s="172">
        <f t="shared" si="9"/>
        <v>0</v>
      </c>
      <c r="X43" s="172">
        <f t="shared" si="9"/>
        <v>0</v>
      </c>
      <c r="Y43" s="172">
        <f t="shared" si="9"/>
        <v>0</v>
      </c>
      <c r="Z43" s="172">
        <f t="shared" si="9"/>
        <v>0</v>
      </c>
      <c r="AA43" s="172">
        <f t="shared" si="9"/>
        <v>0</v>
      </c>
      <c r="AB43" s="172">
        <f t="shared" si="9"/>
        <v>0</v>
      </c>
      <c r="AC43" s="172">
        <f t="shared" si="9"/>
        <v>0</v>
      </c>
      <c r="AD43" s="172">
        <f t="shared" si="9"/>
        <v>0</v>
      </c>
      <c r="AE43" s="172">
        <f t="shared" si="9"/>
        <v>0</v>
      </c>
      <c r="AF43" s="172">
        <f t="shared" si="9"/>
        <v>0</v>
      </c>
      <c r="AG43" s="172">
        <f t="shared" si="9"/>
        <v>0</v>
      </c>
      <c r="AH43" s="172">
        <f t="shared" si="9"/>
        <v>0</v>
      </c>
      <c r="AI43" s="172">
        <f t="shared" si="9"/>
        <v>0</v>
      </c>
      <c r="AJ43" s="172">
        <f t="shared" si="9"/>
        <v>0</v>
      </c>
      <c r="AK43" s="172">
        <f t="shared" si="9"/>
        <v>0</v>
      </c>
      <c r="AL43" s="172">
        <f t="shared" si="9"/>
        <v>0</v>
      </c>
      <c r="AM43" s="172">
        <f t="shared" si="9"/>
        <v>0</v>
      </c>
      <c r="AN43" s="172">
        <f t="shared" si="9"/>
        <v>0</v>
      </c>
      <c r="AO43" s="172">
        <f t="shared" si="9"/>
        <v>0</v>
      </c>
      <c r="AP43" s="172">
        <f t="shared" si="9"/>
        <v>0</v>
      </c>
      <c r="AQ43" s="172">
        <f t="shared" si="9"/>
        <v>0</v>
      </c>
      <c r="AR43" s="172">
        <f t="shared" si="9"/>
        <v>0</v>
      </c>
      <c r="AS43" s="172">
        <f t="shared" si="9"/>
        <v>0</v>
      </c>
    </row>
    <row r="44" spans="1:45" x14ac:dyDescent="0.3">
      <c r="C44" s="173"/>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4"/>
      <c r="AP44" s="174"/>
      <c r="AQ44" s="174"/>
      <c r="AR44" s="174"/>
      <c r="AS44" s="174"/>
    </row>
    <row r="45" spans="1:45" x14ac:dyDescent="0.3">
      <c r="J45" s="175"/>
      <c r="K45" s="175"/>
      <c r="L45" s="175"/>
      <c r="M45" s="175"/>
      <c r="N45" s="175"/>
      <c r="O45" s="175"/>
      <c r="P45" s="175"/>
      <c r="Q45" s="175"/>
      <c r="R45" s="175"/>
      <c r="S45" s="175"/>
      <c r="T45" s="175"/>
      <c r="U45" s="175"/>
      <c r="V45" s="175"/>
      <c r="W45" s="175"/>
      <c r="X45" s="175"/>
      <c r="Y45" s="175"/>
      <c r="Z45" s="175"/>
      <c r="AA45" s="175"/>
      <c r="AB45" s="175"/>
      <c r="AC45" s="175"/>
      <c r="AD45" s="175"/>
      <c r="AE45" s="175"/>
      <c r="AF45" s="175"/>
      <c r="AG45" s="175"/>
      <c r="AH45" s="175"/>
      <c r="AI45" s="175"/>
      <c r="AJ45" s="175"/>
      <c r="AK45" s="175"/>
      <c r="AL45" s="175"/>
      <c r="AM45" s="175"/>
      <c r="AN45" s="175"/>
      <c r="AO45" s="175"/>
      <c r="AP45" s="175"/>
      <c r="AQ45" s="175"/>
      <c r="AR45" s="175"/>
      <c r="AS45" s="175"/>
    </row>
    <row r="46" spans="1:45" ht="21.6" thickBot="1" x14ac:dyDescent="0.45">
      <c r="A46"/>
      <c r="B46" s="156" t="s">
        <v>174</v>
      </c>
      <c r="C46" s="156"/>
      <c r="D46" s="156"/>
      <c r="E46" s="156"/>
      <c r="F46" s="156"/>
      <c r="G46" s="156"/>
      <c r="H46" s="156"/>
      <c r="I46" s="15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c r="AL46" s="176"/>
      <c r="AM46" s="176"/>
      <c r="AN46" s="176"/>
      <c r="AO46" s="176"/>
      <c r="AP46" s="176"/>
      <c r="AQ46" s="176"/>
      <c r="AR46" s="176"/>
      <c r="AS46" s="176"/>
    </row>
    <row r="47" spans="1:45" x14ac:dyDescent="0.3">
      <c r="C47" s="163"/>
      <c r="J47" s="175"/>
      <c r="K47" s="175"/>
      <c r="L47" s="175"/>
      <c r="M47" s="175"/>
      <c r="N47" s="175"/>
      <c r="O47" s="175"/>
      <c r="P47" s="175"/>
      <c r="Q47" s="175"/>
      <c r="R47" s="175"/>
      <c r="S47" s="175"/>
      <c r="T47" s="175"/>
      <c r="U47" s="175"/>
      <c r="V47" s="175"/>
      <c r="W47" s="175"/>
      <c r="X47" s="175"/>
      <c r="Y47" s="175"/>
      <c r="Z47" s="175"/>
      <c r="AA47" s="175"/>
      <c r="AB47" s="175"/>
      <c r="AC47" s="175"/>
      <c r="AD47" s="175"/>
      <c r="AE47" s="175"/>
      <c r="AF47" s="175"/>
      <c r="AG47" s="175"/>
      <c r="AH47" s="175"/>
      <c r="AI47" s="175"/>
      <c r="AJ47" s="175"/>
      <c r="AK47" s="175"/>
      <c r="AL47" s="175"/>
      <c r="AM47" s="175"/>
      <c r="AN47" s="175"/>
      <c r="AO47" s="175"/>
      <c r="AP47" s="175"/>
      <c r="AQ47" s="175"/>
      <c r="AR47" s="175"/>
      <c r="AS47" s="175"/>
    </row>
    <row r="48" spans="1:45" ht="14.4" x14ac:dyDescent="0.3">
      <c r="C48" s="166" t="s">
        <v>175</v>
      </c>
      <c r="D48" s="167"/>
      <c r="E48" s="167"/>
      <c r="F48" s="167"/>
      <c r="G48" s="167"/>
      <c r="H48" s="167"/>
      <c r="I48" s="167"/>
      <c r="J48" s="167">
        <v>2015</v>
      </c>
      <c r="K48" s="167">
        <f t="shared" ref="K48:AP48" si="10">J48+1</f>
        <v>2016</v>
      </c>
      <c r="L48" s="167">
        <f t="shared" si="10"/>
        <v>2017</v>
      </c>
      <c r="M48" s="167">
        <f t="shared" si="10"/>
        <v>2018</v>
      </c>
      <c r="N48" s="167">
        <f t="shared" si="10"/>
        <v>2019</v>
      </c>
      <c r="O48" s="167">
        <f t="shared" si="10"/>
        <v>2020</v>
      </c>
      <c r="P48" s="167">
        <f t="shared" si="10"/>
        <v>2021</v>
      </c>
      <c r="Q48" s="167">
        <f t="shared" si="10"/>
        <v>2022</v>
      </c>
      <c r="R48" s="167">
        <f t="shared" si="10"/>
        <v>2023</v>
      </c>
      <c r="S48" s="167">
        <f t="shared" si="10"/>
        <v>2024</v>
      </c>
      <c r="T48" s="167">
        <f t="shared" si="10"/>
        <v>2025</v>
      </c>
      <c r="U48" s="167">
        <f t="shared" si="10"/>
        <v>2026</v>
      </c>
      <c r="V48" s="167">
        <f t="shared" si="10"/>
        <v>2027</v>
      </c>
      <c r="W48" s="167">
        <f t="shared" si="10"/>
        <v>2028</v>
      </c>
      <c r="X48" s="167">
        <f t="shared" si="10"/>
        <v>2029</v>
      </c>
      <c r="Y48" s="167">
        <f t="shared" si="10"/>
        <v>2030</v>
      </c>
      <c r="Z48" s="167">
        <f t="shared" si="10"/>
        <v>2031</v>
      </c>
      <c r="AA48" s="167">
        <f t="shared" si="10"/>
        <v>2032</v>
      </c>
      <c r="AB48" s="167">
        <f t="shared" si="10"/>
        <v>2033</v>
      </c>
      <c r="AC48" s="167">
        <f t="shared" si="10"/>
        <v>2034</v>
      </c>
      <c r="AD48" s="167">
        <f t="shared" si="10"/>
        <v>2035</v>
      </c>
      <c r="AE48" s="167">
        <f t="shared" si="10"/>
        <v>2036</v>
      </c>
      <c r="AF48" s="167">
        <f t="shared" si="10"/>
        <v>2037</v>
      </c>
      <c r="AG48" s="167">
        <f t="shared" si="10"/>
        <v>2038</v>
      </c>
      <c r="AH48" s="167">
        <f t="shared" si="10"/>
        <v>2039</v>
      </c>
      <c r="AI48" s="167">
        <f t="shared" si="10"/>
        <v>2040</v>
      </c>
      <c r="AJ48" s="167">
        <f t="shared" si="10"/>
        <v>2041</v>
      </c>
      <c r="AK48" s="167">
        <f t="shared" si="10"/>
        <v>2042</v>
      </c>
      <c r="AL48" s="167">
        <f t="shared" si="10"/>
        <v>2043</v>
      </c>
      <c r="AM48" s="167">
        <f t="shared" si="10"/>
        <v>2044</v>
      </c>
      <c r="AN48" s="167">
        <f t="shared" si="10"/>
        <v>2045</v>
      </c>
      <c r="AO48" s="167">
        <f t="shared" si="10"/>
        <v>2046</v>
      </c>
      <c r="AP48" s="167">
        <f t="shared" si="10"/>
        <v>2047</v>
      </c>
      <c r="AQ48" s="167">
        <f>AP48+1</f>
        <v>2048</v>
      </c>
      <c r="AR48" s="167">
        <f>AQ48+1</f>
        <v>2049</v>
      </c>
      <c r="AS48" s="167">
        <f>AR48+1</f>
        <v>2050</v>
      </c>
    </row>
    <row r="49" spans="3:45" x14ac:dyDescent="0.3">
      <c r="C49" s="177" t="s">
        <v>176</v>
      </c>
      <c r="J49" s="178">
        <v>25</v>
      </c>
      <c r="K49" s="178">
        <v>25</v>
      </c>
      <c r="L49" s="178">
        <v>25</v>
      </c>
      <c r="M49" s="178">
        <v>25</v>
      </c>
      <c r="N49" s="178">
        <v>25</v>
      </c>
      <c r="O49" s="178">
        <v>25</v>
      </c>
      <c r="P49" s="178">
        <v>25</v>
      </c>
      <c r="Q49" s="178">
        <v>25</v>
      </c>
      <c r="R49" s="178">
        <v>25</v>
      </c>
      <c r="S49" s="178">
        <v>25</v>
      </c>
      <c r="T49" s="178">
        <v>25</v>
      </c>
      <c r="U49" s="178">
        <v>25</v>
      </c>
      <c r="V49" s="178">
        <v>25</v>
      </c>
      <c r="W49" s="178">
        <v>25</v>
      </c>
      <c r="X49" s="178">
        <v>25</v>
      </c>
      <c r="Y49" s="178">
        <v>25</v>
      </c>
      <c r="Z49" s="178">
        <v>25</v>
      </c>
      <c r="AA49" s="178">
        <v>25</v>
      </c>
      <c r="AB49" s="178">
        <v>25</v>
      </c>
      <c r="AC49" s="178">
        <v>25</v>
      </c>
      <c r="AD49" s="178">
        <v>25</v>
      </c>
      <c r="AE49" s="178">
        <v>25</v>
      </c>
      <c r="AF49" s="178">
        <v>25</v>
      </c>
      <c r="AG49" s="178">
        <v>25</v>
      </c>
      <c r="AH49" s="178">
        <v>25</v>
      </c>
      <c r="AI49" s="178">
        <v>25</v>
      </c>
      <c r="AJ49" s="178">
        <v>25</v>
      </c>
      <c r="AK49" s="178">
        <v>25</v>
      </c>
      <c r="AL49" s="178">
        <v>25</v>
      </c>
      <c r="AM49" s="178">
        <v>25</v>
      </c>
      <c r="AN49" s="178">
        <v>25</v>
      </c>
      <c r="AO49" s="178">
        <v>25</v>
      </c>
      <c r="AP49" s="178">
        <v>25</v>
      </c>
      <c r="AQ49" s="178">
        <v>25</v>
      </c>
      <c r="AR49" s="178">
        <v>25</v>
      </c>
      <c r="AS49" s="178">
        <v>25</v>
      </c>
    </row>
    <row r="50" spans="3:45" x14ac:dyDescent="0.3">
      <c r="C50" s="150" t="s">
        <v>177</v>
      </c>
      <c r="J50" s="178">
        <v>50</v>
      </c>
      <c r="K50" s="178">
        <v>50</v>
      </c>
      <c r="L50" s="178">
        <v>50</v>
      </c>
      <c r="M50" s="178">
        <v>50</v>
      </c>
      <c r="N50" s="178">
        <v>50</v>
      </c>
      <c r="O50" s="178">
        <v>50</v>
      </c>
      <c r="P50" s="178">
        <v>50</v>
      </c>
      <c r="Q50" s="178">
        <v>50</v>
      </c>
      <c r="R50" s="178">
        <v>50</v>
      </c>
      <c r="S50" s="178">
        <v>50</v>
      </c>
      <c r="T50" s="178">
        <v>50</v>
      </c>
      <c r="U50" s="178">
        <v>50</v>
      </c>
      <c r="V50" s="178">
        <v>50</v>
      </c>
      <c r="W50" s="178">
        <v>50</v>
      </c>
      <c r="X50" s="178">
        <v>50</v>
      </c>
      <c r="Y50" s="178">
        <v>50</v>
      </c>
      <c r="Z50" s="178">
        <v>50</v>
      </c>
      <c r="AA50" s="178">
        <v>50</v>
      </c>
      <c r="AB50" s="178">
        <v>50</v>
      </c>
      <c r="AC50" s="178">
        <v>50</v>
      </c>
      <c r="AD50" s="178">
        <v>50</v>
      </c>
      <c r="AE50" s="178">
        <v>50</v>
      </c>
      <c r="AF50" s="178">
        <v>50</v>
      </c>
      <c r="AG50" s="178">
        <v>50</v>
      </c>
      <c r="AH50" s="178">
        <v>50</v>
      </c>
      <c r="AI50" s="178">
        <v>50</v>
      </c>
      <c r="AJ50" s="178">
        <v>50</v>
      </c>
      <c r="AK50" s="178">
        <v>50</v>
      </c>
      <c r="AL50" s="178">
        <v>50</v>
      </c>
      <c r="AM50" s="178">
        <v>50</v>
      </c>
      <c r="AN50" s="178">
        <v>50</v>
      </c>
      <c r="AO50" s="178">
        <v>50</v>
      </c>
      <c r="AP50" s="178">
        <v>50</v>
      </c>
      <c r="AQ50" s="178">
        <v>50</v>
      </c>
      <c r="AR50" s="178">
        <v>50</v>
      </c>
      <c r="AS50" s="178">
        <v>50</v>
      </c>
    </row>
    <row r="51" spans="3:45" x14ac:dyDescent="0.3">
      <c r="C51" s="150" t="s">
        <v>178</v>
      </c>
      <c r="J51" s="178">
        <v>75</v>
      </c>
      <c r="K51" s="178">
        <v>75</v>
      </c>
      <c r="L51" s="178">
        <v>75</v>
      </c>
      <c r="M51" s="178">
        <v>75</v>
      </c>
      <c r="N51" s="178">
        <v>75</v>
      </c>
      <c r="O51" s="178">
        <v>75</v>
      </c>
      <c r="P51" s="178">
        <v>75</v>
      </c>
      <c r="Q51" s="178">
        <v>75</v>
      </c>
      <c r="R51" s="178">
        <v>75</v>
      </c>
      <c r="S51" s="178">
        <v>75</v>
      </c>
      <c r="T51" s="178">
        <v>75</v>
      </c>
      <c r="U51" s="178">
        <v>75</v>
      </c>
      <c r="V51" s="178">
        <v>75</v>
      </c>
      <c r="W51" s="178">
        <v>75</v>
      </c>
      <c r="X51" s="178">
        <v>75</v>
      </c>
      <c r="Y51" s="178">
        <v>75</v>
      </c>
      <c r="Z51" s="178">
        <v>75</v>
      </c>
      <c r="AA51" s="178">
        <v>75</v>
      </c>
      <c r="AB51" s="178">
        <v>75</v>
      </c>
      <c r="AC51" s="178">
        <v>75</v>
      </c>
      <c r="AD51" s="178">
        <v>75</v>
      </c>
      <c r="AE51" s="178">
        <v>75</v>
      </c>
      <c r="AF51" s="178">
        <v>75</v>
      </c>
      <c r="AG51" s="178">
        <v>75</v>
      </c>
      <c r="AH51" s="178">
        <v>75</v>
      </c>
      <c r="AI51" s="178">
        <v>75</v>
      </c>
      <c r="AJ51" s="178">
        <v>75</v>
      </c>
      <c r="AK51" s="178">
        <v>75</v>
      </c>
      <c r="AL51" s="178">
        <v>75</v>
      </c>
      <c r="AM51" s="178">
        <v>75</v>
      </c>
      <c r="AN51" s="178">
        <v>75</v>
      </c>
      <c r="AO51" s="178">
        <v>75</v>
      </c>
      <c r="AP51" s="178">
        <v>75</v>
      </c>
      <c r="AQ51" s="178">
        <v>75</v>
      </c>
      <c r="AR51" s="178">
        <v>75</v>
      </c>
      <c r="AS51" s="178">
        <v>75</v>
      </c>
    </row>
    <row r="52" spans="3:45" x14ac:dyDescent="0.3">
      <c r="C52" s="150" t="s">
        <v>179</v>
      </c>
      <c r="J52" s="178">
        <v>100</v>
      </c>
      <c r="K52" s="178">
        <v>100</v>
      </c>
      <c r="L52" s="178">
        <v>100</v>
      </c>
      <c r="M52" s="178">
        <v>100</v>
      </c>
      <c r="N52" s="178">
        <v>100</v>
      </c>
      <c r="O52" s="178">
        <v>100</v>
      </c>
      <c r="P52" s="178">
        <v>100</v>
      </c>
      <c r="Q52" s="178">
        <v>100</v>
      </c>
      <c r="R52" s="178">
        <v>100</v>
      </c>
      <c r="S52" s="178">
        <v>100</v>
      </c>
      <c r="T52" s="178">
        <v>100</v>
      </c>
      <c r="U52" s="178">
        <v>100</v>
      </c>
      <c r="V52" s="178">
        <v>100</v>
      </c>
      <c r="W52" s="178">
        <v>100</v>
      </c>
      <c r="X52" s="178">
        <v>100</v>
      </c>
      <c r="Y52" s="178">
        <v>100</v>
      </c>
      <c r="Z52" s="178">
        <v>100</v>
      </c>
      <c r="AA52" s="178">
        <v>100</v>
      </c>
      <c r="AB52" s="178">
        <v>100</v>
      </c>
      <c r="AC52" s="178">
        <v>100</v>
      </c>
      <c r="AD52" s="178">
        <v>100</v>
      </c>
      <c r="AE52" s="178">
        <v>100</v>
      </c>
      <c r="AF52" s="178">
        <v>100</v>
      </c>
      <c r="AG52" s="178">
        <v>100</v>
      </c>
      <c r="AH52" s="178">
        <v>100</v>
      </c>
      <c r="AI52" s="178">
        <v>100</v>
      </c>
      <c r="AJ52" s="178">
        <v>100</v>
      </c>
      <c r="AK52" s="178">
        <v>100</v>
      </c>
      <c r="AL52" s="178">
        <v>100</v>
      </c>
      <c r="AM52" s="178">
        <v>100</v>
      </c>
      <c r="AN52" s="178">
        <v>100</v>
      </c>
      <c r="AO52" s="178">
        <v>100</v>
      </c>
      <c r="AP52" s="178">
        <v>100</v>
      </c>
      <c r="AQ52" s="178">
        <v>100</v>
      </c>
      <c r="AR52" s="178">
        <v>100</v>
      </c>
      <c r="AS52" s="178">
        <v>100</v>
      </c>
    </row>
    <row r="53" spans="3:45" x14ac:dyDescent="0.3">
      <c r="C53" s="150" t="s">
        <v>180</v>
      </c>
      <c r="J53" s="178">
        <v>125</v>
      </c>
      <c r="K53" s="178">
        <v>125</v>
      </c>
      <c r="L53" s="178">
        <v>125</v>
      </c>
      <c r="M53" s="178">
        <v>125</v>
      </c>
      <c r="N53" s="178">
        <v>125</v>
      </c>
      <c r="O53" s="178">
        <v>125</v>
      </c>
      <c r="P53" s="178">
        <v>125</v>
      </c>
      <c r="Q53" s="178">
        <v>125</v>
      </c>
      <c r="R53" s="178">
        <v>125</v>
      </c>
      <c r="S53" s="178">
        <v>125</v>
      </c>
      <c r="T53" s="178">
        <v>125</v>
      </c>
      <c r="U53" s="178">
        <v>125</v>
      </c>
      <c r="V53" s="178">
        <v>125</v>
      </c>
      <c r="W53" s="178">
        <v>125</v>
      </c>
      <c r="X53" s="178">
        <v>125</v>
      </c>
      <c r="Y53" s="178">
        <v>125</v>
      </c>
      <c r="Z53" s="178">
        <v>125</v>
      </c>
      <c r="AA53" s="178">
        <v>125</v>
      </c>
      <c r="AB53" s="178">
        <v>125</v>
      </c>
      <c r="AC53" s="178">
        <v>125</v>
      </c>
      <c r="AD53" s="178">
        <v>125</v>
      </c>
      <c r="AE53" s="178">
        <v>125</v>
      </c>
      <c r="AF53" s="178">
        <v>125</v>
      </c>
      <c r="AG53" s="178">
        <v>125</v>
      </c>
      <c r="AH53" s="178">
        <v>125</v>
      </c>
      <c r="AI53" s="178">
        <v>125</v>
      </c>
      <c r="AJ53" s="178">
        <v>125</v>
      </c>
      <c r="AK53" s="178">
        <v>125</v>
      </c>
      <c r="AL53" s="178">
        <v>125</v>
      </c>
      <c r="AM53" s="178">
        <v>125</v>
      </c>
      <c r="AN53" s="178">
        <v>125</v>
      </c>
      <c r="AO53" s="178">
        <v>125</v>
      </c>
      <c r="AP53" s="178">
        <v>125</v>
      </c>
      <c r="AQ53" s="178">
        <v>125</v>
      </c>
      <c r="AR53" s="178">
        <v>125</v>
      </c>
      <c r="AS53" s="178">
        <v>125</v>
      </c>
    </row>
    <row r="54" spans="3:45" x14ac:dyDescent="0.3">
      <c r="C54" s="150" t="s">
        <v>181</v>
      </c>
      <c r="J54" s="178">
        <v>150</v>
      </c>
      <c r="K54" s="178">
        <v>150</v>
      </c>
      <c r="L54" s="178">
        <v>150</v>
      </c>
      <c r="M54" s="178">
        <v>150</v>
      </c>
      <c r="N54" s="178">
        <v>150</v>
      </c>
      <c r="O54" s="178">
        <v>150</v>
      </c>
      <c r="P54" s="178">
        <v>150</v>
      </c>
      <c r="Q54" s="178">
        <v>150</v>
      </c>
      <c r="R54" s="178">
        <v>150</v>
      </c>
      <c r="S54" s="178">
        <v>150</v>
      </c>
      <c r="T54" s="178">
        <v>150</v>
      </c>
      <c r="U54" s="178">
        <v>150</v>
      </c>
      <c r="V54" s="178">
        <v>150</v>
      </c>
      <c r="W54" s="178">
        <v>150</v>
      </c>
      <c r="X54" s="178">
        <v>150</v>
      </c>
      <c r="Y54" s="178">
        <v>150</v>
      </c>
      <c r="Z54" s="178">
        <v>150</v>
      </c>
      <c r="AA54" s="178">
        <v>150</v>
      </c>
      <c r="AB54" s="178">
        <v>150</v>
      </c>
      <c r="AC54" s="178">
        <v>150</v>
      </c>
      <c r="AD54" s="178">
        <v>150</v>
      </c>
      <c r="AE54" s="178">
        <v>150</v>
      </c>
      <c r="AF54" s="178">
        <v>150</v>
      </c>
      <c r="AG54" s="178">
        <v>150</v>
      </c>
      <c r="AH54" s="178">
        <v>150</v>
      </c>
      <c r="AI54" s="178">
        <v>150</v>
      </c>
      <c r="AJ54" s="178">
        <v>150</v>
      </c>
      <c r="AK54" s="178">
        <v>150</v>
      </c>
      <c r="AL54" s="178">
        <v>150</v>
      </c>
      <c r="AM54" s="178">
        <v>150</v>
      </c>
      <c r="AN54" s="178">
        <v>150</v>
      </c>
      <c r="AO54" s="178">
        <v>150</v>
      </c>
      <c r="AP54" s="178">
        <v>150</v>
      </c>
      <c r="AQ54" s="178">
        <v>150</v>
      </c>
      <c r="AR54" s="178">
        <v>150</v>
      </c>
      <c r="AS54" s="178">
        <v>150</v>
      </c>
    </row>
    <row r="55" spans="3:45" x14ac:dyDescent="0.3">
      <c r="C55" s="150" t="s">
        <v>182</v>
      </c>
      <c r="J55" s="178">
        <v>175</v>
      </c>
      <c r="K55" s="178">
        <v>175</v>
      </c>
      <c r="L55" s="178">
        <v>175</v>
      </c>
      <c r="M55" s="178">
        <v>175</v>
      </c>
      <c r="N55" s="178">
        <v>175</v>
      </c>
      <c r="O55" s="178">
        <v>175</v>
      </c>
      <c r="P55" s="178">
        <v>175</v>
      </c>
      <c r="Q55" s="178">
        <v>175</v>
      </c>
      <c r="R55" s="178">
        <v>175</v>
      </c>
      <c r="S55" s="178">
        <v>175</v>
      </c>
      <c r="T55" s="178">
        <v>175</v>
      </c>
      <c r="U55" s="178">
        <v>175</v>
      </c>
      <c r="V55" s="178">
        <v>175</v>
      </c>
      <c r="W55" s="178">
        <v>175</v>
      </c>
      <c r="X55" s="178">
        <v>175</v>
      </c>
      <c r="Y55" s="178">
        <v>175</v>
      </c>
      <c r="Z55" s="178">
        <v>175</v>
      </c>
      <c r="AA55" s="178">
        <v>175</v>
      </c>
      <c r="AB55" s="178">
        <v>175</v>
      </c>
      <c r="AC55" s="178">
        <v>175</v>
      </c>
      <c r="AD55" s="178">
        <v>175</v>
      </c>
      <c r="AE55" s="178">
        <v>175</v>
      </c>
      <c r="AF55" s="178">
        <v>175</v>
      </c>
      <c r="AG55" s="178">
        <v>175</v>
      </c>
      <c r="AH55" s="178">
        <v>175</v>
      </c>
      <c r="AI55" s="178">
        <v>175</v>
      </c>
      <c r="AJ55" s="178">
        <v>175</v>
      </c>
      <c r="AK55" s="178">
        <v>175</v>
      </c>
      <c r="AL55" s="178">
        <v>175</v>
      </c>
      <c r="AM55" s="178">
        <v>175</v>
      </c>
      <c r="AN55" s="178">
        <v>175</v>
      </c>
      <c r="AO55" s="178">
        <v>175</v>
      </c>
      <c r="AP55" s="178">
        <v>175</v>
      </c>
      <c r="AQ55" s="178">
        <v>175</v>
      </c>
      <c r="AR55" s="178">
        <v>175</v>
      </c>
      <c r="AS55" s="178">
        <v>175</v>
      </c>
    </row>
    <row r="56" spans="3:45" x14ac:dyDescent="0.3">
      <c r="C56" s="150" t="s">
        <v>183</v>
      </c>
      <c r="J56" s="178">
        <v>200</v>
      </c>
      <c r="K56" s="178">
        <v>200</v>
      </c>
      <c r="L56" s="178">
        <v>200</v>
      </c>
      <c r="M56" s="178">
        <v>200</v>
      </c>
      <c r="N56" s="178">
        <v>200</v>
      </c>
      <c r="O56" s="178">
        <v>200</v>
      </c>
      <c r="P56" s="178">
        <v>200</v>
      </c>
      <c r="Q56" s="178">
        <v>200</v>
      </c>
      <c r="R56" s="178">
        <v>200</v>
      </c>
      <c r="S56" s="178">
        <v>200</v>
      </c>
      <c r="T56" s="178">
        <v>200</v>
      </c>
      <c r="U56" s="178">
        <v>200</v>
      </c>
      <c r="V56" s="178">
        <v>200</v>
      </c>
      <c r="W56" s="178">
        <v>200</v>
      </c>
      <c r="X56" s="178">
        <v>200</v>
      </c>
      <c r="Y56" s="178">
        <v>200</v>
      </c>
      <c r="Z56" s="178">
        <v>200</v>
      </c>
      <c r="AA56" s="178">
        <v>200</v>
      </c>
      <c r="AB56" s="178">
        <v>200</v>
      </c>
      <c r="AC56" s="178">
        <v>200</v>
      </c>
      <c r="AD56" s="178">
        <v>200</v>
      </c>
      <c r="AE56" s="178">
        <v>200</v>
      </c>
      <c r="AF56" s="178">
        <v>200</v>
      </c>
      <c r="AG56" s="178">
        <v>200</v>
      </c>
      <c r="AH56" s="178">
        <v>200</v>
      </c>
      <c r="AI56" s="178">
        <v>200</v>
      </c>
      <c r="AJ56" s="178">
        <v>200</v>
      </c>
      <c r="AK56" s="178">
        <v>200</v>
      </c>
      <c r="AL56" s="178">
        <v>200</v>
      </c>
      <c r="AM56" s="178">
        <v>200</v>
      </c>
      <c r="AN56" s="178">
        <v>200</v>
      </c>
      <c r="AO56" s="178">
        <v>200</v>
      </c>
      <c r="AP56" s="178">
        <v>200</v>
      </c>
      <c r="AQ56" s="178">
        <v>200</v>
      </c>
      <c r="AR56" s="178">
        <v>200</v>
      </c>
      <c r="AS56" s="178">
        <v>200</v>
      </c>
    </row>
    <row r="57" spans="3:45" x14ac:dyDescent="0.3">
      <c r="C57" s="150"/>
      <c r="J57" s="178"/>
      <c r="K57" s="178"/>
      <c r="L57" s="178"/>
      <c r="M57" s="178"/>
      <c r="N57" s="178"/>
      <c r="O57" s="178"/>
      <c r="P57" s="178"/>
      <c r="Q57" s="178"/>
      <c r="R57" s="178"/>
      <c r="S57" s="178"/>
      <c r="T57" s="178"/>
      <c r="U57" s="178"/>
      <c r="V57" s="178"/>
      <c r="W57" s="178"/>
      <c r="X57" s="178"/>
      <c r="Y57" s="178"/>
      <c r="Z57" s="178"/>
      <c r="AA57" s="178"/>
      <c r="AB57" s="178"/>
      <c r="AC57" s="178"/>
      <c r="AD57" s="178"/>
      <c r="AE57" s="178"/>
      <c r="AF57" s="178"/>
      <c r="AG57" s="178"/>
      <c r="AH57" s="178"/>
      <c r="AI57" s="178"/>
      <c r="AJ57" s="178"/>
      <c r="AK57" s="178"/>
      <c r="AL57" s="178"/>
      <c r="AM57" s="178"/>
      <c r="AN57" s="178"/>
      <c r="AO57" s="178"/>
      <c r="AP57" s="178"/>
      <c r="AQ57" s="178"/>
      <c r="AR57" s="178"/>
      <c r="AS57" s="178"/>
    </row>
    <row r="58" spans="3:45" x14ac:dyDescent="0.3">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M58" s="179"/>
      <c r="AN58" s="179"/>
      <c r="AO58" s="179"/>
      <c r="AP58" s="179"/>
      <c r="AQ58" s="179"/>
      <c r="AR58" s="179"/>
      <c r="AS58" s="179"/>
    </row>
    <row r="59" spans="3:45" ht="14.4" x14ac:dyDescent="0.3">
      <c r="C59" s="166" t="s">
        <v>184</v>
      </c>
      <c r="D59" s="167"/>
      <c r="E59" s="167"/>
      <c r="F59" s="167"/>
      <c r="G59" s="167"/>
      <c r="H59" s="167"/>
      <c r="I59" s="167"/>
      <c r="J59" s="167">
        <v>2015</v>
      </c>
      <c r="K59" s="167">
        <f t="shared" ref="K59:AP59" si="11">J59+1</f>
        <v>2016</v>
      </c>
      <c r="L59" s="167">
        <f t="shared" si="11"/>
        <v>2017</v>
      </c>
      <c r="M59" s="167">
        <f t="shared" si="11"/>
        <v>2018</v>
      </c>
      <c r="N59" s="167">
        <f t="shared" si="11"/>
        <v>2019</v>
      </c>
      <c r="O59" s="167">
        <f t="shared" si="11"/>
        <v>2020</v>
      </c>
      <c r="P59" s="167">
        <f t="shared" si="11"/>
        <v>2021</v>
      </c>
      <c r="Q59" s="167">
        <f t="shared" si="11"/>
        <v>2022</v>
      </c>
      <c r="R59" s="167">
        <f t="shared" si="11"/>
        <v>2023</v>
      </c>
      <c r="S59" s="167">
        <f t="shared" si="11"/>
        <v>2024</v>
      </c>
      <c r="T59" s="167">
        <f t="shared" si="11"/>
        <v>2025</v>
      </c>
      <c r="U59" s="167">
        <f t="shared" si="11"/>
        <v>2026</v>
      </c>
      <c r="V59" s="167">
        <f t="shared" si="11"/>
        <v>2027</v>
      </c>
      <c r="W59" s="167">
        <f t="shared" si="11"/>
        <v>2028</v>
      </c>
      <c r="X59" s="167">
        <f t="shared" si="11"/>
        <v>2029</v>
      </c>
      <c r="Y59" s="167">
        <f t="shared" si="11"/>
        <v>2030</v>
      </c>
      <c r="Z59" s="167">
        <f t="shared" si="11"/>
        <v>2031</v>
      </c>
      <c r="AA59" s="167">
        <f t="shared" si="11"/>
        <v>2032</v>
      </c>
      <c r="AB59" s="167">
        <f t="shared" si="11"/>
        <v>2033</v>
      </c>
      <c r="AC59" s="167">
        <f t="shared" si="11"/>
        <v>2034</v>
      </c>
      <c r="AD59" s="167">
        <f t="shared" si="11"/>
        <v>2035</v>
      </c>
      <c r="AE59" s="167">
        <f t="shared" si="11"/>
        <v>2036</v>
      </c>
      <c r="AF59" s="167">
        <f t="shared" si="11"/>
        <v>2037</v>
      </c>
      <c r="AG59" s="167">
        <f t="shared" si="11"/>
        <v>2038</v>
      </c>
      <c r="AH59" s="167">
        <f t="shared" si="11"/>
        <v>2039</v>
      </c>
      <c r="AI59" s="167">
        <f t="shared" si="11"/>
        <v>2040</v>
      </c>
      <c r="AJ59" s="167">
        <f t="shared" si="11"/>
        <v>2041</v>
      </c>
      <c r="AK59" s="167">
        <f t="shared" si="11"/>
        <v>2042</v>
      </c>
      <c r="AL59" s="167">
        <f t="shared" si="11"/>
        <v>2043</v>
      </c>
      <c r="AM59" s="167">
        <f t="shared" si="11"/>
        <v>2044</v>
      </c>
      <c r="AN59" s="167">
        <f t="shared" si="11"/>
        <v>2045</v>
      </c>
      <c r="AO59" s="167">
        <f t="shared" si="11"/>
        <v>2046</v>
      </c>
      <c r="AP59" s="167">
        <f t="shared" si="11"/>
        <v>2047</v>
      </c>
      <c r="AQ59" s="167">
        <f>AP59+1</f>
        <v>2048</v>
      </c>
      <c r="AR59" s="167">
        <f>AQ59+1</f>
        <v>2049</v>
      </c>
      <c r="AS59" s="167">
        <f>AR59+1</f>
        <v>2050</v>
      </c>
    </row>
    <row r="60" spans="3:45" x14ac:dyDescent="0.3">
      <c r="C60" s="180" t="str">
        <f t="shared" ref="C60:C67" si="12">C93</f>
        <v>CAISO_Shed_DR_Tranche1</v>
      </c>
      <c r="J60" s="178">
        <v>0</v>
      </c>
      <c r="K60" s="178">
        <v>0</v>
      </c>
      <c r="L60" s="178">
        <v>0</v>
      </c>
      <c r="M60" s="178">
        <v>0</v>
      </c>
      <c r="N60" s="178">
        <v>0</v>
      </c>
      <c r="O60" s="178">
        <v>0</v>
      </c>
      <c r="P60" s="178">
        <v>0</v>
      </c>
      <c r="Q60" s="178">
        <v>0</v>
      </c>
      <c r="R60" s="178">
        <v>0</v>
      </c>
      <c r="S60" s="178">
        <v>0</v>
      </c>
      <c r="T60" s="178">
        <v>0</v>
      </c>
      <c r="U60" s="178">
        <v>0</v>
      </c>
      <c r="V60" s="178">
        <v>0</v>
      </c>
      <c r="W60" s="178">
        <v>0</v>
      </c>
      <c r="X60" s="178">
        <v>0</v>
      </c>
      <c r="Y60" s="178">
        <v>0</v>
      </c>
      <c r="Z60" s="178">
        <v>0</v>
      </c>
      <c r="AA60" s="178">
        <v>0</v>
      </c>
      <c r="AB60" s="178">
        <v>0</v>
      </c>
      <c r="AC60" s="178">
        <v>0</v>
      </c>
      <c r="AD60" s="178">
        <v>0</v>
      </c>
      <c r="AE60" s="178">
        <v>0</v>
      </c>
      <c r="AF60" s="178">
        <v>0</v>
      </c>
      <c r="AG60" s="178">
        <v>0</v>
      </c>
      <c r="AH60" s="178">
        <v>0</v>
      </c>
      <c r="AI60" s="178">
        <v>0</v>
      </c>
      <c r="AJ60" s="178">
        <v>0</v>
      </c>
      <c r="AK60" s="178">
        <v>0</v>
      </c>
      <c r="AL60" s="178">
        <v>0</v>
      </c>
      <c r="AM60" s="178">
        <v>0</v>
      </c>
      <c r="AN60" s="178">
        <v>0</v>
      </c>
      <c r="AO60" s="178">
        <v>0</v>
      </c>
      <c r="AP60" s="178">
        <v>0</v>
      </c>
      <c r="AQ60" s="178">
        <v>0</v>
      </c>
      <c r="AR60" s="178">
        <v>0</v>
      </c>
      <c r="AS60" s="178">
        <v>0</v>
      </c>
    </row>
    <row r="61" spans="3:45" x14ac:dyDescent="0.3">
      <c r="C61" s="180" t="str">
        <f t="shared" si="12"/>
        <v>CAISO_Shed_DR_Tranche2</v>
      </c>
      <c r="J61" s="178">
        <v>0</v>
      </c>
      <c r="K61" s="178">
        <v>0</v>
      </c>
      <c r="L61" s="178">
        <v>0</v>
      </c>
      <c r="M61" s="178">
        <v>0</v>
      </c>
      <c r="N61" s="178">
        <v>0</v>
      </c>
      <c r="O61" s="178">
        <v>0</v>
      </c>
      <c r="P61" s="178">
        <v>0</v>
      </c>
      <c r="Q61" s="178">
        <v>0</v>
      </c>
      <c r="R61" s="178">
        <v>0</v>
      </c>
      <c r="S61" s="178">
        <v>0</v>
      </c>
      <c r="T61" s="178">
        <v>0</v>
      </c>
      <c r="U61" s="178">
        <v>0</v>
      </c>
      <c r="V61" s="178">
        <v>0</v>
      </c>
      <c r="W61" s="178">
        <v>0</v>
      </c>
      <c r="X61" s="178">
        <v>0</v>
      </c>
      <c r="Y61" s="178">
        <v>0</v>
      </c>
      <c r="Z61" s="178">
        <v>0</v>
      </c>
      <c r="AA61" s="178">
        <v>0</v>
      </c>
      <c r="AB61" s="178">
        <v>0</v>
      </c>
      <c r="AC61" s="178">
        <v>0</v>
      </c>
      <c r="AD61" s="178">
        <v>0</v>
      </c>
      <c r="AE61" s="178">
        <v>0</v>
      </c>
      <c r="AF61" s="178">
        <v>0</v>
      </c>
      <c r="AG61" s="178">
        <v>0</v>
      </c>
      <c r="AH61" s="178">
        <v>0</v>
      </c>
      <c r="AI61" s="178">
        <v>0</v>
      </c>
      <c r="AJ61" s="178">
        <v>0</v>
      </c>
      <c r="AK61" s="178">
        <v>0</v>
      </c>
      <c r="AL61" s="178">
        <v>0</v>
      </c>
      <c r="AM61" s="178">
        <v>0</v>
      </c>
      <c r="AN61" s="178">
        <v>0</v>
      </c>
      <c r="AO61" s="178">
        <v>0</v>
      </c>
      <c r="AP61" s="178">
        <v>0</v>
      </c>
      <c r="AQ61" s="178">
        <v>0</v>
      </c>
      <c r="AR61" s="178">
        <v>0</v>
      </c>
      <c r="AS61" s="178">
        <v>0</v>
      </c>
    </row>
    <row r="62" spans="3:45" x14ac:dyDescent="0.3">
      <c r="C62" s="180" t="str">
        <f t="shared" si="12"/>
        <v>CAISO_Shed_DR_Tranche3</v>
      </c>
      <c r="J62" s="178">
        <v>0</v>
      </c>
      <c r="K62" s="178">
        <v>0</v>
      </c>
      <c r="L62" s="178">
        <v>0</v>
      </c>
      <c r="M62" s="178">
        <v>0</v>
      </c>
      <c r="N62" s="178">
        <v>0</v>
      </c>
      <c r="O62" s="178">
        <v>0</v>
      </c>
      <c r="P62" s="178">
        <v>0</v>
      </c>
      <c r="Q62" s="178">
        <v>0</v>
      </c>
      <c r="R62" s="178">
        <v>0</v>
      </c>
      <c r="S62" s="178">
        <v>0</v>
      </c>
      <c r="T62" s="178">
        <v>0</v>
      </c>
      <c r="U62" s="178">
        <v>0</v>
      </c>
      <c r="V62" s="178">
        <v>0</v>
      </c>
      <c r="W62" s="178">
        <v>0</v>
      </c>
      <c r="X62" s="178">
        <v>0</v>
      </c>
      <c r="Y62" s="178">
        <v>0</v>
      </c>
      <c r="Z62" s="178">
        <v>0</v>
      </c>
      <c r="AA62" s="178">
        <v>0</v>
      </c>
      <c r="AB62" s="178">
        <v>0</v>
      </c>
      <c r="AC62" s="178">
        <v>0</v>
      </c>
      <c r="AD62" s="178">
        <v>0</v>
      </c>
      <c r="AE62" s="178">
        <v>0</v>
      </c>
      <c r="AF62" s="178">
        <v>0</v>
      </c>
      <c r="AG62" s="178">
        <v>0</v>
      </c>
      <c r="AH62" s="178">
        <v>0</v>
      </c>
      <c r="AI62" s="178">
        <v>0</v>
      </c>
      <c r="AJ62" s="178">
        <v>0</v>
      </c>
      <c r="AK62" s="178">
        <v>0</v>
      </c>
      <c r="AL62" s="178">
        <v>0</v>
      </c>
      <c r="AM62" s="178">
        <v>0</v>
      </c>
      <c r="AN62" s="178">
        <v>0</v>
      </c>
      <c r="AO62" s="178">
        <v>0</v>
      </c>
      <c r="AP62" s="178">
        <v>0</v>
      </c>
      <c r="AQ62" s="178">
        <v>0</v>
      </c>
      <c r="AR62" s="178">
        <v>0</v>
      </c>
      <c r="AS62" s="178">
        <v>0</v>
      </c>
    </row>
    <row r="63" spans="3:45" x14ac:dyDescent="0.3">
      <c r="C63" s="180" t="str">
        <f t="shared" si="12"/>
        <v>CAISO_Shed_DR_Tranche4</v>
      </c>
      <c r="J63" s="178">
        <v>0</v>
      </c>
      <c r="K63" s="178">
        <v>0</v>
      </c>
      <c r="L63" s="178">
        <v>0</v>
      </c>
      <c r="M63" s="178">
        <v>0</v>
      </c>
      <c r="N63" s="178">
        <v>0</v>
      </c>
      <c r="O63" s="178">
        <v>0</v>
      </c>
      <c r="P63" s="178">
        <v>0</v>
      </c>
      <c r="Q63" s="178">
        <v>0</v>
      </c>
      <c r="R63" s="178">
        <v>0</v>
      </c>
      <c r="S63" s="178">
        <v>0</v>
      </c>
      <c r="T63" s="178">
        <v>0</v>
      </c>
      <c r="U63" s="178">
        <v>0</v>
      </c>
      <c r="V63" s="178">
        <v>0</v>
      </c>
      <c r="W63" s="178">
        <v>0</v>
      </c>
      <c r="X63" s="178">
        <v>0</v>
      </c>
      <c r="Y63" s="178">
        <v>0</v>
      </c>
      <c r="Z63" s="178">
        <v>0</v>
      </c>
      <c r="AA63" s="178">
        <v>0</v>
      </c>
      <c r="AB63" s="178">
        <v>0</v>
      </c>
      <c r="AC63" s="178">
        <v>0</v>
      </c>
      <c r="AD63" s="178">
        <v>0</v>
      </c>
      <c r="AE63" s="178">
        <v>0</v>
      </c>
      <c r="AF63" s="178">
        <v>0</v>
      </c>
      <c r="AG63" s="178">
        <v>0</v>
      </c>
      <c r="AH63" s="178">
        <v>0</v>
      </c>
      <c r="AI63" s="178">
        <v>0</v>
      </c>
      <c r="AJ63" s="178">
        <v>0</v>
      </c>
      <c r="AK63" s="178">
        <v>0</v>
      </c>
      <c r="AL63" s="178">
        <v>0</v>
      </c>
      <c r="AM63" s="178">
        <v>0</v>
      </c>
      <c r="AN63" s="178">
        <v>0</v>
      </c>
      <c r="AO63" s="178">
        <v>0</v>
      </c>
      <c r="AP63" s="178">
        <v>0</v>
      </c>
      <c r="AQ63" s="178">
        <v>0</v>
      </c>
      <c r="AR63" s="178">
        <v>0</v>
      </c>
      <c r="AS63" s="178">
        <v>0</v>
      </c>
    </row>
    <row r="64" spans="3:45" x14ac:dyDescent="0.3">
      <c r="C64" s="180" t="str">
        <f t="shared" si="12"/>
        <v>CAISO_Shed_DR_Tranche5</v>
      </c>
      <c r="J64" s="178">
        <v>0</v>
      </c>
      <c r="K64" s="178">
        <v>0</v>
      </c>
      <c r="L64" s="178">
        <v>0</v>
      </c>
      <c r="M64" s="178">
        <v>0</v>
      </c>
      <c r="N64" s="178">
        <v>0</v>
      </c>
      <c r="O64" s="178">
        <v>0</v>
      </c>
      <c r="P64" s="178">
        <v>0</v>
      </c>
      <c r="Q64" s="178">
        <v>0</v>
      </c>
      <c r="R64" s="178">
        <v>0</v>
      </c>
      <c r="S64" s="178">
        <v>0</v>
      </c>
      <c r="T64" s="178">
        <v>0</v>
      </c>
      <c r="U64" s="178">
        <v>0</v>
      </c>
      <c r="V64" s="178">
        <v>0</v>
      </c>
      <c r="W64" s="178">
        <v>0</v>
      </c>
      <c r="X64" s="178">
        <v>0</v>
      </c>
      <c r="Y64" s="178">
        <v>0</v>
      </c>
      <c r="Z64" s="178">
        <v>0</v>
      </c>
      <c r="AA64" s="178">
        <v>0</v>
      </c>
      <c r="AB64" s="178">
        <v>0</v>
      </c>
      <c r="AC64" s="178">
        <v>0</v>
      </c>
      <c r="AD64" s="178">
        <v>0</v>
      </c>
      <c r="AE64" s="178">
        <v>0</v>
      </c>
      <c r="AF64" s="178">
        <v>0</v>
      </c>
      <c r="AG64" s="178">
        <v>0</v>
      </c>
      <c r="AH64" s="178">
        <v>0</v>
      </c>
      <c r="AI64" s="178">
        <v>0</v>
      </c>
      <c r="AJ64" s="178">
        <v>0</v>
      </c>
      <c r="AK64" s="178">
        <v>0</v>
      </c>
      <c r="AL64" s="178">
        <v>0</v>
      </c>
      <c r="AM64" s="178">
        <v>0</v>
      </c>
      <c r="AN64" s="178">
        <v>0</v>
      </c>
      <c r="AO64" s="178">
        <v>0</v>
      </c>
      <c r="AP64" s="178">
        <v>0</v>
      </c>
      <c r="AQ64" s="178">
        <v>0</v>
      </c>
      <c r="AR64" s="178">
        <v>0</v>
      </c>
      <c r="AS64" s="178">
        <v>0</v>
      </c>
    </row>
    <row r="65" spans="3:45" x14ac:dyDescent="0.3">
      <c r="C65" s="180" t="str">
        <f t="shared" si="12"/>
        <v>CAISO_Shed_DR_Tranche6</v>
      </c>
      <c r="J65" s="178">
        <v>0</v>
      </c>
      <c r="K65" s="178">
        <v>0</v>
      </c>
      <c r="L65" s="178">
        <v>0</v>
      </c>
      <c r="M65" s="178">
        <v>0</v>
      </c>
      <c r="N65" s="178">
        <v>0</v>
      </c>
      <c r="O65" s="178">
        <v>0</v>
      </c>
      <c r="P65" s="178">
        <v>0</v>
      </c>
      <c r="Q65" s="178">
        <v>0</v>
      </c>
      <c r="R65" s="178">
        <v>0</v>
      </c>
      <c r="S65" s="178">
        <v>0</v>
      </c>
      <c r="T65" s="178">
        <v>0</v>
      </c>
      <c r="U65" s="178">
        <v>0</v>
      </c>
      <c r="V65" s="178">
        <v>0</v>
      </c>
      <c r="W65" s="178">
        <v>0</v>
      </c>
      <c r="X65" s="178">
        <v>0</v>
      </c>
      <c r="Y65" s="178">
        <v>0</v>
      </c>
      <c r="Z65" s="178">
        <v>0</v>
      </c>
      <c r="AA65" s="178">
        <v>0</v>
      </c>
      <c r="AB65" s="178">
        <v>0</v>
      </c>
      <c r="AC65" s="178">
        <v>0</v>
      </c>
      <c r="AD65" s="178">
        <v>0</v>
      </c>
      <c r="AE65" s="178">
        <v>0</v>
      </c>
      <c r="AF65" s="178">
        <v>0</v>
      </c>
      <c r="AG65" s="178">
        <v>0</v>
      </c>
      <c r="AH65" s="178">
        <v>0</v>
      </c>
      <c r="AI65" s="178">
        <v>0</v>
      </c>
      <c r="AJ65" s="178">
        <v>0</v>
      </c>
      <c r="AK65" s="178">
        <v>0</v>
      </c>
      <c r="AL65" s="178">
        <v>0</v>
      </c>
      <c r="AM65" s="178">
        <v>0</v>
      </c>
      <c r="AN65" s="178">
        <v>0</v>
      </c>
      <c r="AO65" s="178">
        <v>0</v>
      </c>
      <c r="AP65" s="178">
        <v>0</v>
      </c>
      <c r="AQ65" s="178">
        <v>0</v>
      </c>
      <c r="AR65" s="178">
        <v>0</v>
      </c>
      <c r="AS65" s="178">
        <v>0</v>
      </c>
    </row>
    <row r="66" spans="3:45" x14ac:dyDescent="0.3">
      <c r="C66" s="180" t="str">
        <f t="shared" si="12"/>
        <v>CAISO_Shed_DR_Tranche7</v>
      </c>
      <c r="J66" s="178">
        <v>0</v>
      </c>
      <c r="K66" s="178">
        <v>0</v>
      </c>
      <c r="L66" s="178">
        <v>0</v>
      </c>
      <c r="M66" s="178">
        <v>0</v>
      </c>
      <c r="N66" s="178">
        <v>0</v>
      </c>
      <c r="O66" s="178">
        <v>0</v>
      </c>
      <c r="P66" s="178">
        <v>0</v>
      </c>
      <c r="Q66" s="178">
        <v>0</v>
      </c>
      <c r="R66" s="178">
        <v>0</v>
      </c>
      <c r="S66" s="178">
        <v>0</v>
      </c>
      <c r="T66" s="178">
        <v>0</v>
      </c>
      <c r="U66" s="178">
        <v>0</v>
      </c>
      <c r="V66" s="178">
        <v>0</v>
      </c>
      <c r="W66" s="178">
        <v>0</v>
      </c>
      <c r="X66" s="178">
        <v>0</v>
      </c>
      <c r="Y66" s="178">
        <v>0</v>
      </c>
      <c r="Z66" s="178">
        <v>0</v>
      </c>
      <c r="AA66" s="178">
        <v>0</v>
      </c>
      <c r="AB66" s="178">
        <v>0</v>
      </c>
      <c r="AC66" s="178">
        <v>0</v>
      </c>
      <c r="AD66" s="178">
        <v>0</v>
      </c>
      <c r="AE66" s="178">
        <v>0</v>
      </c>
      <c r="AF66" s="178">
        <v>0</v>
      </c>
      <c r="AG66" s="178">
        <v>0</v>
      </c>
      <c r="AH66" s="178">
        <v>0</v>
      </c>
      <c r="AI66" s="178">
        <v>0</v>
      </c>
      <c r="AJ66" s="178">
        <v>0</v>
      </c>
      <c r="AK66" s="178">
        <v>0</v>
      </c>
      <c r="AL66" s="178">
        <v>0</v>
      </c>
      <c r="AM66" s="178">
        <v>0</v>
      </c>
      <c r="AN66" s="178">
        <v>0</v>
      </c>
      <c r="AO66" s="178">
        <v>0</v>
      </c>
      <c r="AP66" s="178">
        <v>0</v>
      </c>
      <c r="AQ66" s="178">
        <v>0</v>
      </c>
      <c r="AR66" s="178">
        <v>0</v>
      </c>
      <c r="AS66" s="178">
        <v>0</v>
      </c>
    </row>
    <row r="67" spans="3:45" x14ac:dyDescent="0.3">
      <c r="C67" s="180" t="str">
        <f t="shared" si="12"/>
        <v>CAISO_Shed_DR_Tranche8</v>
      </c>
      <c r="J67" s="178">
        <v>0</v>
      </c>
      <c r="K67" s="178">
        <v>0</v>
      </c>
      <c r="L67" s="178">
        <v>0</v>
      </c>
      <c r="M67" s="178">
        <v>0</v>
      </c>
      <c r="N67" s="178">
        <v>0</v>
      </c>
      <c r="O67" s="178">
        <v>0</v>
      </c>
      <c r="P67" s="178">
        <v>0</v>
      </c>
      <c r="Q67" s="178">
        <v>0</v>
      </c>
      <c r="R67" s="178">
        <v>0</v>
      </c>
      <c r="S67" s="178">
        <v>0</v>
      </c>
      <c r="T67" s="178">
        <v>0</v>
      </c>
      <c r="U67" s="178">
        <v>0</v>
      </c>
      <c r="V67" s="178">
        <v>0</v>
      </c>
      <c r="W67" s="178">
        <v>0</v>
      </c>
      <c r="X67" s="178">
        <v>0</v>
      </c>
      <c r="Y67" s="178">
        <v>0</v>
      </c>
      <c r="Z67" s="178">
        <v>0</v>
      </c>
      <c r="AA67" s="178">
        <v>0</v>
      </c>
      <c r="AB67" s="178">
        <v>0</v>
      </c>
      <c r="AC67" s="178">
        <v>0</v>
      </c>
      <c r="AD67" s="178">
        <v>0</v>
      </c>
      <c r="AE67" s="178">
        <v>0</v>
      </c>
      <c r="AF67" s="178">
        <v>0</v>
      </c>
      <c r="AG67" s="178">
        <v>0</v>
      </c>
      <c r="AH67" s="178">
        <v>0</v>
      </c>
      <c r="AI67" s="178">
        <v>0</v>
      </c>
      <c r="AJ67" s="178">
        <v>0</v>
      </c>
      <c r="AK67" s="178">
        <v>0</v>
      </c>
      <c r="AL67" s="178">
        <v>0</v>
      </c>
      <c r="AM67" s="178">
        <v>0</v>
      </c>
      <c r="AN67" s="178">
        <v>0</v>
      </c>
      <c r="AO67" s="178">
        <v>0</v>
      </c>
      <c r="AP67" s="178">
        <v>0</v>
      </c>
      <c r="AQ67" s="178">
        <v>0</v>
      </c>
      <c r="AR67" s="178">
        <v>0</v>
      </c>
      <c r="AS67" s="178">
        <v>0</v>
      </c>
    </row>
    <row r="68" spans="3:45" x14ac:dyDescent="0.3">
      <c r="C68" s="180"/>
      <c r="J68" s="178"/>
      <c r="K68" s="178"/>
      <c r="L68" s="178"/>
      <c r="M68" s="178"/>
      <c r="N68" s="178"/>
      <c r="O68" s="178"/>
      <c r="P68" s="178"/>
      <c r="Q68" s="178"/>
      <c r="R68" s="178"/>
      <c r="S68" s="178"/>
      <c r="T68" s="178"/>
      <c r="U68" s="178"/>
      <c r="V68" s="178"/>
      <c r="W68" s="178"/>
      <c r="X68" s="178"/>
      <c r="Y68" s="178"/>
      <c r="Z68" s="178"/>
      <c r="AA68" s="178"/>
      <c r="AB68" s="178"/>
      <c r="AC68" s="178"/>
      <c r="AD68" s="178"/>
      <c r="AE68" s="178"/>
      <c r="AF68" s="178"/>
      <c r="AG68" s="178"/>
      <c r="AH68" s="178"/>
      <c r="AI68" s="178"/>
      <c r="AJ68" s="178"/>
      <c r="AK68" s="178"/>
      <c r="AL68" s="178"/>
      <c r="AM68" s="178"/>
      <c r="AN68" s="178"/>
      <c r="AO68" s="178"/>
      <c r="AP68" s="178"/>
      <c r="AQ68" s="178"/>
      <c r="AR68" s="178"/>
      <c r="AS68" s="178"/>
    </row>
    <row r="69" spans="3:45" x14ac:dyDescent="0.3">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5"/>
      <c r="AN69" s="175"/>
      <c r="AO69" s="175"/>
      <c r="AP69" s="175"/>
      <c r="AQ69" s="175"/>
      <c r="AR69" s="175"/>
      <c r="AS69" s="175"/>
    </row>
    <row r="70" spans="3:45" ht="14.4" x14ac:dyDescent="0.3">
      <c r="C70" s="166" t="s">
        <v>185</v>
      </c>
      <c r="D70" s="167"/>
      <c r="E70" s="167"/>
      <c r="F70" s="167"/>
      <c r="G70" s="167"/>
      <c r="H70" s="167"/>
      <c r="I70" s="167"/>
      <c r="J70" s="167">
        <v>2015</v>
      </c>
      <c r="K70" s="167">
        <f t="shared" ref="K70:AS70" si="13">J70+1</f>
        <v>2016</v>
      </c>
      <c r="L70" s="167">
        <f t="shared" si="13"/>
        <v>2017</v>
      </c>
      <c r="M70" s="167">
        <f t="shared" si="13"/>
        <v>2018</v>
      </c>
      <c r="N70" s="167">
        <f t="shared" si="13"/>
        <v>2019</v>
      </c>
      <c r="O70" s="167">
        <f t="shared" si="13"/>
        <v>2020</v>
      </c>
      <c r="P70" s="167">
        <f t="shared" si="13"/>
        <v>2021</v>
      </c>
      <c r="Q70" s="167">
        <f t="shared" si="13"/>
        <v>2022</v>
      </c>
      <c r="R70" s="167">
        <f t="shared" si="13"/>
        <v>2023</v>
      </c>
      <c r="S70" s="167">
        <f t="shared" si="13"/>
        <v>2024</v>
      </c>
      <c r="T70" s="167">
        <f t="shared" si="13"/>
        <v>2025</v>
      </c>
      <c r="U70" s="167">
        <f t="shared" si="13"/>
        <v>2026</v>
      </c>
      <c r="V70" s="167">
        <f t="shared" si="13"/>
        <v>2027</v>
      </c>
      <c r="W70" s="167">
        <f t="shared" si="13"/>
        <v>2028</v>
      </c>
      <c r="X70" s="167">
        <f t="shared" si="13"/>
        <v>2029</v>
      </c>
      <c r="Y70" s="167">
        <f t="shared" si="13"/>
        <v>2030</v>
      </c>
      <c r="Z70" s="167">
        <f t="shared" si="13"/>
        <v>2031</v>
      </c>
      <c r="AA70" s="167">
        <f t="shared" si="13"/>
        <v>2032</v>
      </c>
      <c r="AB70" s="167">
        <f t="shared" si="13"/>
        <v>2033</v>
      </c>
      <c r="AC70" s="167">
        <f t="shared" si="13"/>
        <v>2034</v>
      </c>
      <c r="AD70" s="167">
        <f t="shared" si="13"/>
        <v>2035</v>
      </c>
      <c r="AE70" s="167">
        <f t="shared" si="13"/>
        <v>2036</v>
      </c>
      <c r="AF70" s="167">
        <f t="shared" si="13"/>
        <v>2037</v>
      </c>
      <c r="AG70" s="167">
        <f t="shared" si="13"/>
        <v>2038</v>
      </c>
      <c r="AH70" s="167">
        <f t="shared" si="13"/>
        <v>2039</v>
      </c>
      <c r="AI70" s="167">
        <f t="shared" si="13"/>
        <v>2040</v>
      </c>
      <c r="AJ70" s="167">
        <f t="shared" si="13"/>
        <v>2041</v>
      </c>
      <c r="AK70" s="167">
        <f t="shared" si="13"/>
        <v>2042</v>
      </c>
      <c r="AL70" s="167">
        <f t="shared" si="13"/>
        <v>2043</v>
      </c>
      <c r="AM70" s="167">
        <f t="shared" si="13"/>
        <v>2044</v>
      </c>
      <c r="AN70" s="167">
        <f t="shared" si="13"/>
        <v>2045</v>
      </c>
      <c r="AO70" s="167">
        <f t="shared" si="13"/>
        <v>2046</v>
      </c>
      <c r="AP70" s="167">
        <f t="shared" si="13"/>
        <v>2047</v>
      </c>
      <c r="AQ70" s="167">
        <f t="shared" si="13"/>
        <v>2048</v>
      </c>
      <c r="AR70" s="167">
        <f t="shared" si="13"/>
        <v>2049</v>
      </c>
      <c r="AS70" s="167">
        <f t="shared" si="13"/>
        <v>2050</v>
      </c>
    </row>
    <row r="71" spans="3:45" x14ac:dyDescent="0.3">
      <c r="C71" s="180" t="str">
        <f t="shared" ref="C71:C78" si="14">C60</f>
        <v>CAISO_Shed_DR_Tranche1</v>
      </c>
      <c r="J71" s="181">
        <f t="shared" ref="J71:AS71" si="15">IF(J$43&gt;J60,J60,J$43)</f>
        <v>0</v>
      </c>
      <c r="K71" s="181">
        <f t="shared" si="15"/>
        <v>0</v>
      </c>
      <c r="L71" s="181">
        <f t="shared" si="15"/>
        <v>0</v>
      </c>
      <c r="M71" s="181">
        <f t="shared" si="15"/>
        <v>0</v>
      </c>
      <c r="N71" s="181">
        <f t="shared" si="15"/>
        <v>0</v>
      </c>
      <c r="O71" s="181">
        <f t="shared" si="15"/>
        <v>0</v>
      </c>
      <c r="P71" s="181">
        <f t="shared" si="15"/>
        <v>0</v>
      </c>
      <c r="Q71" s="181">
        <f t="shared" si="15"/>
        <v>0</v>
      </c>
      <c r="R71" s="181">
        <f t="shared" si="15"/>
        <v>0</v>
      </c>
      <c r="S71" s="181">
        <f t="shared" si="15"/>
        <v>0</v>
      </c>
      <c r="T71" s="181">
        <f t="shared" si="15"/>
        <v>0</v>
      </c>
      <c r="U71" s="181">
        <f t="shared" si="15"/>
        <v>0</v>
      </c>
      <c r="V71" s="181">
        <f t="shared" si="15"/>
        <v>0</v>
      </c>
      <c r="W71" s="181">
        <f t="shared" si="15"/>
        <v>0</v>
      </c>
      <c r="X71" s="181">
        <f t="shared" si="15"/>
        <v>0</v>
      </c>
      <c r="Y71" s="181">
        <f t="shared" si="15"/>
        <v>0</v>
      </c>
      <c r="Z71" s="181">
        <f t="shared" si="15"/>
        <v>0</v>
      </c>
      <c r="AA71" s="181">
        <f t="shared" si="15"/>
        <v>0</v>
      </c>
      <c r="AB71" s="181">
        <f t="shared" si="15"/>
        <v>0</v>
      </c>
      <c r="AC71" s="181">
        <f t="shared" si="15"/>
        <v>0</v>
      </c>
      <c r="AD71" s="181">
        <f t="shared" si="15"/>
        <v>0</v>
      </c>
      <c r="AE71" s="181">
        <f t="shared" si="15"/>
        <v>0</v>
      </c>
      <c r="AF71" s="181">
        <f t="shared" si="15"/>
        <v>0</v>
      </c>
      <c r="AG71" s="181">
        <f t="shared" si="15"/>
        <v>0</v>
      </c>
      <c r="AH71" s="181">
        <f t="shared" si="15"/>
        <v>0</v>
      </c>
      <c r="AI71" s="181">
        <f t="shared" si="15"/>
        <v>0</v>
      </c>
      <c r="AJ71" s="181">
        <f t="shared" si="15"/>
        <v>0</v>
      </c>
      <c r="AK71" s="181">
        <f t="shared" si="15"/>
        <v>0</v>
      </c>
      <c r="AL71" s="181">
        <f t="shared" si="15"/>
        <v>0</v>
      </c>
      <c r="AM71" s="181">
        <f t="shared" si="15"/>
        <v>0</v>
      </c>
      <c r="AN71" s="181">
        <f t="shared" si="15"/>
        <v>0</v>
      </c>
      <c r="AO71" s="181">
        <f t="shared" si="15"/>
        <v>0</v>
      </c>
      <c r="AP71" s="181">
        <f t="shared" si="15"/>
        <v>0</v>
      </c>
      <c r="AQ71" s="181">
        <f t="shared" si="15"/>
        <v>0</v>
      </c>
      <c r="AR71" s="181">
        <f t="shared" si="15"/>
        <v>0</v>
      </c>
      <c r="AS71" s="181">
        <f t="shared" si="15"/>
        <v>0</v>
      </c>
    </row>
    <row r="72" spans="3:45" x14ac:dyDescent="0.3">
      <c r="C72" s="180" t="str">
        <f t="shared" si="14"/>
        <v>CAISO_Shed_DR_Tranche2</v>
      </c>
      <c r="J72" s="181">
        <f>IF((J$43-SUM(J$71:J71))&gt;J61,J61,J$43-SUM(J$71:J71))</f>
        <v>0</v>
      </c>
      <c r="K72" s="181">
        <f>IF((K$43-SUM(K$71:K71))&gt;K61,K61,K$43-SUM(K$71:K71))</f>
        <v>0</v>
      </c>
      <c r="L72" s="181">
        <f>IF((L$43-SUM(L$71:L71))&gt;L61,L61,L$43-SUM(L$71:L71))</f>
        <v>0</v>
      </c>
      <c r="M72" s="181">
        <f>IF((M$43-SUM(M$71:M71))&gt;M61,M61,M$43-SUM(M$71:M71))</f>
        <v>0</v>
      </c>
      <c r="N72" s="181">
        <f>IF((N$43-SUM(N$71:N71))&gt;N61,N61,N$43-SUM(N$71:N71))</f>
        <v>0</v>
      </c>
      <c r="O72" s="181">
        <f>IF((O$43-SUM(O$71:O71))&gt;O61,O61,O$43-SUM(O$71:O71))</f>
        <v>0</v>
      </c>
      <c r="P72" s="181">
        <f>IF((P$43-SUM(P$71:P71))&gt;P61,P61,P$43-SUM(P$71:P71))</f>
        <v>0</v>
      </c>
      <c r="Q72" s="181">
        <f>IF((Q$43-SUM(Q$71:Q71))&gt;Q61,Q61,Q$43-SUM(Q$71:Q71))</f>
        <v>0</v>
      </c>
      <c r="R72" s="181">
        <f>IF((R$43-SUM(R$71:R71))&gt;R61,R61,R$43-SUM(R$71:R71))</f>
        <v>0</v>
      </c>
      <c r="S72" s="181">
        <f>IF((S$43-SUM(S$71:S71))&gt;S61,S61,S$43-SUM(S$71:S71))</f>
        <v>0</v>
      </c>
      <c r="T72" s="181">
        <f>IF((T$43-SUM(T$71:T71))&gt;T61,T61,T$43-SUM(T$71:T71))</f>
        <v>0</v>
      </c>
      <c r="U72" s="181">
        <f>IF((U$43-SUM(U$71:U71))&gt;U61,U61,U$43-SUM(U$71:U71))</f>
        <v>0</v>
      </c>
      <c r="V72" s="181">
        <f>IF((V$43-SUM(V$71:V71))&gt;V61,V61,V$43-SUM(V$71:V71))</f>
        <v>0</v>
      </c>
      <c r="W72" s="181">
        <f>IF((W$43-SUM(W$71:W71))&gt;W61,W61,W$43-SUM(W$71:W71))</f>
        <v>0</v>
      </c>
      <c r="X72" s="181">
        <f>IF((X$43-SUM(X$71:X71))&gt;X61,X61,X$43-SUM(X$71:X71))</f>
        <v>0</v>
      </c>
      <c r="Y72" s="181">
        <f>IF((Y$43-SUM(Y$71:Y71))&gt;Y61,Y61,Y$43-SUM(Y$71:Y71))</f>
        <v>0</v>
      </c>
      <c r="Z72" s="181">
        <f>IF((Z$43-SUM(Z$71:Z71))&gt;Z61,Z61,Z$43-SUM(Z$71:Z71))</f>
        <v>0</v>
      </c>
      <c r="AA72" s="181">
        <f>IF((AA$43-SUM(AA$71:AA71))&gt;AA61,AA61,AA$43-SUM(AA$71:AA71))</f>
        <v>0</v>
      </c>
      <c r="AB72" s="181">
        <f>IF((AB$43-SUM(AB$71:AB71))&gt;AB61,AB61,AB$43-SUM(AB$71:AB71))</f>
        <v>0</v>
      </c>
      <c r="AC72" s="181">
        <f>IF((AC$43-SUM(AC$71:AC71))&gt;AC61,AC61,AC$43-SUM(AC$71:AC71))</f>
        <v>0</v>
      </c>
      <c r="AD72" s="181">
        <f>IF((AD$43-SUM(AD$71:AD71))&gt;AD61,AD61,AD$43-SUM(AD$71:AD71))</f>
        <v>0</v>
      </c>
      <c r="AE72" s="181">
        <f>IF((AE$43-SUM(AE$71:AE71))&gt;AE61,AE61,AE$43-SUM(AE$71:AE71))</f>
        <v>0</v>
      </c>
      <c r="AF72" s="181">
        <f>IF((AF$43-SUM(AF$71:AF71))&gt;AF61,AF61,AF$43-SUM(AF$71:AF71))</f>
        <v>0</v>
      </c>
      <c r="AG72" s="181">
        <f>IF((AG$43-SUM(AG$71:AG71))&gt;AG61,AG61,AG$43-SUM(AG$71:AG71))</f>
        <v>0</v>
      </c>
      <c r="AH72" s="181">
        <f>IF((AH$43-SUM(AH$71:AH71))&gt;AH61,AH61,AH$43-SUM(AH$71:AH71))</f>
        <v>0</v>
      </c>
      <c r="AI72" s="181">
        <f>IF((AI$43-SUM(AI$71:AI71))&gt;AI61,AI61,AI$43-SUM(AI$71:AI71))</f>
        <v>0</v>
      </c>
      <c r="AJ72" s="181">
        <f>IF((AJ$43-SUM(AJ$71:AJ71))&gt;AJ61,AJ61,AJ$43-SUM(AJ$71:AJ71))</f>
        <v>0</v>
      </c>
      <c r="AK72" s="181">
        <f>IF((AK$43-SUM(AK$71:AK71))&gt;AK61,AK61,AK$43-SUM(AK$71:AK71))</f>
        <v>0</v>
      </c>
      <c r="AL72" s="181">
        <f>IF((AL$43-SUM(AL$71:AL71))&gt;AL61,AL61,AL$43-SUM(AL$71:AL71))</f>
        <v>0</v>
      </c>
      <c r="AM72" s="181">
        <f>IF((AM$43-SUM(AM$71:AM71))&gt;AM61,AM61,AM$43-SUM(AM$71:AM71))</f>
        <v>0</v>
      </c>
      <c r="AN72" s="181">
        <f>IF((AN$43-SUM(AN$71:AN71))&gt;AN61,AN61,AN$43-SUM(AN$71:AN71))</f>
        <v>0</v>
      </c>
      <c r="AO72" s="181">
        <f>IF((AO$43-SUM(AO$71:AO71))&gt;AO61,AO61,AO$43-SUM(AO$71:AO71))</f>
        <v>0</v>
      </c>
      <c r="AP72" s="181">
        <f>IF((AP$43-SUM(AP$71:AP71))&gt;AP61,AP61,AP$43-SUM(AP$71:AP71))</f>
        <v>0</v>
      </c>
      <c r="AQ72" s="181">
        <f>IF((AQ$43-SUM(AQ$71:AQ71))&gt;AQ61,AQ61,AQ$43-SUM(AQ$71:AQ71))</f>
        <v>0</v>
      </c>
      <c r="AR72" s="181">
        <f>IF((AR$43-SUM(AR$71:AR71))&gt;AR61,AR61,AR$43-SUM(AR$71:AR71))</f>
        <v>0</v>
      </c>
      <c r="AS72" s="181">
        <f>IF((AS$43-SUM(AS$71:AS71))&gt;AS61,AS61,AS$43-SUM(AS$71:AS71))</f>
        <v>0</v>
      </c>
    </row>
    <row r="73" spans="3:45" x14ac:dyDescent="0.3">
      <c r="C73" s="180" t="str">
        <f t="shared" si="14"/>
        <v>CAISO_Shed_DR_Tranche3</v>
      </c>
      <c r="J73" s="181">
        <f>IF((J$43-SUM(J$71:J72))&gt;J62,J62,J$43-SUM(J$71:J72))</f>
        <v>0</v>
      </c>
      <c r="K73" s="181">
        <f>IF((K$43-SUM(K$71:K72))&gt;K62,K62,K$43-SUM(K$71:K72))</f>
        <v>0</v>
      </c>
      <c r="L73" s="181">
        <f>IF((L$43-SUM(L$71:L72))&gt;L62,L62,L$43-SUM(L$71:L72))</f>
        <v>0</v>
      </c>
      <c r="M73" s="181">
        <f>IF((M$43-SUM(M$71:M72))&gt;M62,M62,M$43-SUM(M$71:M72))</f>
        <v>0</v>
      </c>
      <c r="N73" s="181">
        <f>IF((N$43-SUM(N$71:N72))&gt;N62,N62,N$43-SUM(N$71:N72))</f>
        <v>0</v>
      </c>
      <c r="O73" s="181">
        <f>IF((O$43-SUM(O$71:O72))&gt;O62,O62,O$43-SUM(O$71:O72))</f>
        <v>0</v>
      </c>
      <c r="P73" s="181">
        <f>IF((P$43-SUM(P$71:P72))&gt;P62,P62,P$43-SUM(P$71:P72))</f>
        <v>0</v>
      </c>
      <c r="Q73" s="181">
        <f>IF((Q$43-SUM(Q$71:Q72))&gt;Q62,Q62,Q$43-SUM(Q$71:Q72))</f>
        <v>0</v>
      </c>
      <c r="R73" s="181">
        <f>IF((R$43-SUM(R$71:R72))&gt;R62,R62,R$43-SUM(R$71:R72))</f>
        <v>0</v>
      </c>
      <c r="S73" s="181">
        <f>IF((S$43-SUM(S$71:S72))&gt;S62,S62,S$43-SUM(S$71:S72))</f>
        <v>0</v>
      </c>
      <c r="T73" s="181">
        <f>IF((T$43-SUM(T$71:T72))&gt;T62,T62,T$43-SUM(T$71:T72))</f>
        <v>0</v>
      </c>
      <c r="U73" s="181">
        <f>IF((U$43-SUM(U$71:U72))&gt;U62,U62,U$43-SUM(U$71:U72))</f>
        <v>0</v>
      </c>
      <c r="V73" s="181">
        <f>IF((V$43-SUM(V$71:V72))&gt;V62,V62,V$43-SUM(V$71:V72))</f>
        <v>0</v>
      </c>
      <c r="W73" s="181">
        <f>IF((W$43-SUM(W$71:W72))&gt;W62,W62,W$43-SUM(W$71:W72))</f>
        <v>0</v>
      </c>
      <c r="X73" s="181">
        <f>IF((X$43-SUM(X$71:X72))&gt;X62,X62,X$43-SUM(X$71:X72))</f>
        <v>0</v>
      </c>
      <c r="Y73" s="181">
        <f>IF((Y$43-SUM(Y$71:Y72))&gt;Y62,Y62,Y$43-SUM(Y$71:Y72))</f>
        <v>0</v>
      </c>
      <c r="Z73" s="181">
        <f>IF((Z$43-SUM(Z$71:Z72))&gt;Z62,Z62,Z$43-SUM(Z$71:Z72))</f>
        <v>0</v>
      </c>
      <c r="AA73" s="181">
        <f>IF((AA$43-SUM(AA$71:AA72))&gt;AA62,AA62,AA$43-SUM(AA$71:AA72))</f>
        <v>0</v>
      </c>
      <c r="AB73" s="181">
        <f>IF((AB$43-SUM(AB$71:AB72))&gt;AB62,AB62,AB$43-SUM(AB$71:AB72))</f>
        <v>0</v>
      </c>
      <c r="AC73" s="181">
        <f>IF((AC$43-SUM(AC$71:AC72))&gt;AC62,AC62,AC$43-SUM(AC$71:AC72))</f>
        <v>0</v>
      </c>
      <c r="AD73" s="181">
        <f>IF((AD$43-SUM(AD$71:AD72))&gt;AD62,AD62,AD$43-SUM(AD$71:AD72))</f>
        <v>0</v>
      </c>
      <c r="AE73" s="181">
        <f>IF((AE$43-SUM(AE$71:AE72))&gt;AE62,AE62,AE$43-SUM(AE$71:AE72))</f>
        <v>0</v>
      </c>
      <c r="AF73" s="181">
        <f>IF((AF$43-SUM(AF$71:AF72))&gt;AF62,AF62,AF$43-SUM(AF$71:AF72))</f>
        <v>0</v>
      </c>
      <c r="AG73" s="181">
        <f>IF((AG$43-SUM(AG$71:AG72))&gt;AG62,AG62,AG$43-SUM(AG$71:AG72))</f>
        <v>0</v>
      </c>
      <c r="AH73" s="181">
        <f>IF((AH$43-SUM(AH$71:AH72))&gt;AH62,AH62,AH$43-SUM(AH$71:AH72))</f>
        <v>0</v>
      </c>
      <c r="AI73" s="181">
        <f>IF((AI$43-SUM(AI$71:AI72))&gt;AI62,AI62,AI$43-SUM(AI$71:AI72))</f>
        <v>0</v>
      </c>
      <c r="AJ73" s="181">
        <f>IF((AJ$43-SUM(AJ$71:AJ72))&gt;AJ62,AJ62,AJ$43-SUM(AJ$71:AJ72))</f>
        <v>0</v>
      </c>
      <c r="AK73" s="181">
        <f>IF((AK$43-SUM(AK$71:AK72))&gt;AK62,AK62,AK$43-SUM(AK$71:AK72))</f>
        <v>0</v>
      </c>
      <c r="AL73" s="181">
        <f>IF((AL$43-SUM(AL$71:AL72))&gt;AL62,AL62,AL$43-SUM(AL$71:AL72))</f>
        <v>0</v>
      </c>
      <c r="AM73" s="181">
        <f>IF((AM$43-SUM(AM$71:AM72))&gt;AM62,AM62,AM$43-SUM(AM$71:AM72))</f>
        <v>0</v>
      </c>
      <c r="AN73" s="181">
        <f>IF((AN$43-SUM(AN$71:AN72))&gt;AN62,AN62,AN$43-SUM(AN$71:AN72))</f>
        <v>0</v>
      </c>
      <c r="AO73" s="181">
        <f>IF((AO$43-SUM(AO$71:AO72))&gt;AO62,AO62,AO$43-SUM(AO$71:AO72))</f>
        <v>0</v>
      </c>
      <c r="AP73" s="181">
        <f>IF((AP$43-SUM(AP$71:AP72))&gt;AP62,AP62,AP$43-SUM(AP$71:AP72))</f>
        <v>0</v>
      </c>
      <c r="AQ73" s="181">
        <f>IF((AQ$43-SUM(AQ$71:AQ72))&gt;AQ62,AQ62,AQ$43-SUM(AQ$71:AQ72))</f>
        <v>0</v>
      </c>
      <c r="AR73" s="181">
        <f>IF((AR$43-SUM(AR$71:AR72))&gt;AR62,AR62,AR$43-SUM(AR$71:AR72))</f>
        <v>0</v>
      </c>
      <c r="AS73" s="181">
        <f>IF((AS$43-SUM(AS$71:AS72))&gt;AS62,AS62,AS$43-SUM(AS$71:AS72))</f>
        <v>0</v>
      </c>
    </row>
    <row r="74" spans="3:45" x14ac:dyDescent="0.3">
      <c r="C74" s="180" t="str">
        <f t="shared" si="14"/>
        <v>CAISO_Shed_DR_Tranche4</v>
      </c>
      <c r="J74" s="181">
        <f>IF((J$43-SUM(J$71:J73))&gt;J63,J63,J$43-SUM(J$71:J73))</f>
        <v>0</v>
      </c>
      <c r="K74" s="181">
        <f>IF((K$43-SUM(K$71:K73))&gt;K63,K63,K$43-SUM(K$71:K73))</f>
        <v>0</v>
      </c>
      <c r="L74" s="181">
        <f>IF((L$43-SUM(L$71:L73))&gt;L63,L63,L$43-SUM(L$71:L73))</f>
        <v>0</v>
      </c>
      <c r="M74" s="181">
        <f>IF((M$43-SUM(M$71:M73))&gt;M63,M63,M$43-SUM(M$71:M73))</f>
        <v>0</v>
      </c>
      <c r="N74" s="181">
        <f>IF((N$43-SUM(N$71:N73))&gt;N63,N63,N$43-SUM(N$71:N73))</f>
        <v>0</v>
      </c>
      <c r="O74" s="181">
        <f>IF((O$43-SUM(O$71:O73))&gt;O63,O63,O$43-SUM(O$71:O73))</f>
        <v>0</v>
      </c>
      <c r="P74" s="181">
        <f>IF((P$43-SUM(P$71:P73))&gt;P63,P63,P$43-SUM(P$71:P73))</f>
        <v>0</v>
      </c>
      <c r="Q74" s="181">
        <f>IF((Q$43-SUM(Q$71:Q73))&gt;Q63,Q63,Q$43-SUM(Q$71:Q73))</f>
        <v>0</v>
      </c>
      <c r="R74" s="181">
        <f>IF((R$43-SUM(R$71:R73))&gt;R63,R63,R$43-SUM(R$71:R73))</f>
        <v>0</v>
      </c>
      <c r="S74" s="181">
        <f>IF((S$43-SUM(S$71:S73))&gt;S63,S63,S$43-SUM(S$71:S73))</f>
        <v>0</v>
      </c>
      <c r="T74" s="181">
        <f>IF((T$43-SUM(T$71:T73))&gt;T63,T63,T$43-SUM(T$71:T73))</f>
        <v>0</v>
      </c>
      <c r="U74" s="181">
        <f>IF((U$43-SUM(U$71:U73))&gt;U63,U63,U$43-SUM(U$71:U73))</f>
        <v>0</v>
      </c>
      <c r="V74" s="181">
        <f>IF((V$43-SUM(V$71:V73))&gt;V63,V63,V$43-SUM(V$71:V73))</f>
        <v>0</v>
      </c>
      <c r="W74" s="181">
        <f>IF((W$43-SUM(W$71:W73))&gt;W63,W63,W$43-SUM(W$71:W73))</f>
        <v>0</v>
      </c>
      <c r="X74" s="181">
        <f>IF((X$43-SUM(X$71:X73))&gt;X63,X63,X$43-SUM(X$71:X73))</f>
        <v>0</v>
      </c>
      <c r="Y74" s="181">
        <f>IF((Y$43-SUM(Y$71:Y73))&gt;Y63,Y63,Y$43-SUM(Y$71:Y73))</f>
        <v>0</v>
      </c>
      <c r="Z74" s="181">
        <f>IF((Z$43-SUM(Z$71:Z73))&gt;Z63,Z63,Z$43-SUM(Z$71:Z73))</f>
        <v>0</v>
      </c>
      <c r="AA74" s="181">
        <f>IF((AA$43-SUM(AA$71:AA73))&gt;AA63,AA63,AA$43-SUM(AA$71:AA73))</f>
        <v>0</v>
      </c>
      <c r="AB74" s="181">
        <f>IF((AB$43-SUM(AB$71:AB73))&gt;AB63,AB63,AB$43-SUM(AB$71:AB73))</f>
        <v>0</v>
      </c>
      <c r="AC74" s="181">
        <f>IF((AC$43-SUM(AC$71:AC73))&gt;AC63,AC63,AC$43-SUM(AC$71:AC73))</f>
        <v>0</v>
      </c>
      <c r="AD74" s="181">
        <f>IF((AD$43-SUM(AD$71:AD73))&gt;AD63,AD63,AD$43-SUM(AD$71:AD73))</f>
        <v>0</v>
      </c>
      <c r="AE74" s="181">
        <f>IF((AE$43-SUM(AE$71:AE73))&gt;AE63,AE63,AE$43-SUM(AE$71:AE73))</f>
        <v>0</v>
      </c>
      <c r="AF74" s="181">
        <f>IF((AF$43-SUM(AF$71:AF73))&gt;AF63,AF63,AF$43-SUM(AF$71:AF73))</f>
        <v>0</v>
      </c>
      <c r="AG74" s="181">
        <f>IF((AG$43-SUM(AG$71:AG73))&gt;AG63,AG63,AG$43-SUM(AG$71:AG73))</f>
        <v>0</v>
      </c>
      <c r="AH74" s="181">
        <f>IF((AH$43-SUM(AH$71:AH73))&gt;AH63,AH63,AH$43-SUM(AH$71:AH73))</f>
        <v>0</v>
      </c>
      <c r="AI74" s="181">
        <f>IF((AI$43-SUM(AI$71:AI73))&gt;AI63,AI63,AI$43-SUM(AI$71:AI73))</f>
        <v>0</v>
      </c>
      <c r="AJ74" s="181">
        <f>IF((AJ$43-SUM(AJ$71:AJ73))&gt;AJ63,AJ63,AJ$43-SUM(AJ$71:AJ73))</f>
        <v>0</v>
      </c>
      <c r="AK74" s="181">
        <f>IF((AK$43-SUM(AK$71:AK73))&gt;AK63,AK63,AK$43-SUM(AK$71:AK73))</f>
        <v>0</v>
      </c>
      <c r="AL74" s="181">
        <f>IF((AL$43-SUM(AL$71:AL73))&gt;AL63,AL63,AL$43-SUM(AL$71:AL73))</f>
        <v>0</v>
      </c>
      <c r="AM74" s="181">
        <f>IF((AM$43-SUM(AM$71:AM73))&gt;AM63,AM63,AM$43-SUM(AM$71:AM73))</f>
        <v>0</v>
      </c>
      <c r="AN74" s="181">
        <f>IF((AN$43-SUM(AN$71:AN73))&gt;AN63,AN63,AN$43-SUM(AN$71:AN73))</f>
        <v>0</v>
      </c>
      <c r="AO74" s="181">
        <f>IF((AO$43-SUM(AO$71:AO73))&gt;AO63,AO63,AO$43-SUM(AO$71:AO73))</f>
        <v>0</v>
      </c>
      <c r="AP74" s="181">
        <f>IF((AP$43-SUM(AP$71:AP73))&gt;AP63,AP63,AP$43-SUM(AP$71:AP73))</f>
        <v>0</v>
      </c>
      <c r="AQ74" s="181">
        <f>IF((AQ$43-SUM(AQ$71:AQ73))&gt;AQ63,AQ63,AQ$43-SUM(AQ$71:AQ73))</f>
        <v>0</v>
      </c>
      <c r="AR74" s="181">
        <f>IF((AR$43-SUM(AR$71:AR73))&gt;AR63,AR63,AR$43-SUM(AR$71:AR73))</f>
        <v>0</v>
      </c>
      <c r="AS74" s="181">
        <f>IF((AS$43-SUM(AS$71:AS73))&gt;AS63,AS63,AS$43-SUM(AS$71:AS73))</f>
        <v>0</v>
      </c>
    </row>
    <row r="75" spans="3:45" x14ac:dyDescent="0.3">
      <c r="C75" s="180" t="str">
        <f t="shared" si="14"/>
        <v>CAISO_Shed_DR_Tranche5</v>
      </c>
      <c r="J75" s="181">
        <f>IF((J$43-SUM(J$71:J74))&gt;J64,J64,J$43-SUM(J$71:J74))</f>
        <v>0</v>
      </c>
      <c r="K75" s="181">
        <f>IF((K$43-SUM(K$71:K74))&gt;K64,K64,K$43-SUM(K$71:K74))</f>
        <v>0</v>
      </c>
      <c r="L75" s="181">
        <f>IF((L$43-SUM(L$71:L74))&gt;L64,L64,L$43-SUM(L$71:L74))</f>
        <v>0</v>
      </c>
      <c r="M75" s="181">
        <f>IF((M$43-SUM(M$71:M74))&gt;M64,M64,M$43-SUM(M$71:M74))</f>
        <v>0</v>
      </c>
      <c r="N75" s="181">
        <f>IF((N$43-SUM(N$71:N74))&gt;N64,N64,N$43-SUM(N$71:N74))</f>
        <v>0</v>
      </c>
      <c r="O75" s="181">
        <f>IF((O$43-SUM(O$71:O74))&gt;O64,O64,O$43-SUM(O$71:O74))</f>
        <v>0</v>
      </c>
      <c r="P75" s="181">
        <f>IF((P$43-SUM(P$71:P74))&gt;P64,P64,P$43-SUM(P$71:P74))</f>
        <v>0</v>
      </c>
      <c r="Q75" s="181">
        <f>IF((Q$43-SUM(Q$71:Q74))&gt;Q64,Q64,Q$43-SUM(Q$71:Q74))</f>
        <v>0</v>
      </c>
      <c r="R75" s="181">
        <f>IF((R$43-SUM(R$71:R74))&gt;R64,R64,R$43-SUM(R$71:R74))</f>
        <v>0</v>
      </c>
      <c r="S75" s="181">
        <f>IF((S$43-SUM(S$71:S74))&gt;S64,S64,S$43-SUM(S$71:S74))</f>
        <v>0</v>
      </c>
      <c r="T75" s="181">
        <f>IF((T$43-SUM(T$71:T74))&gt;T64,T64,T$43-SUM(T$71:T74))</f>
        <v>0</v>
      </c>
      <c r="U75" s="181">
        <f>IF((U$43-SUM(U$71:U74))&gt;U64,U64,U$43-SUM(U$71:U74))</f>
        <v>0</v>
      </c>
      <c r="V75" s="181">
        <f>IF((V$43-SUM(V$71:V74))&gt;V64,V64,V$43-SUM(V$71:V74))</f>
        <v>0</v>
      </c>
      <c r="W75" s="181">
        <f>IF((W$43-SUM(W$71:W74))&gt;W64,W64,W$43-SUM(W$71:W74))</f>
        <v>0</v>
      </c>
      <c r="X75" s="181">
        <f>IF((X$43-SUM(X$71:X74))&gt;X64,X64,X$43-SUM(X$71:X74))</f>
        <v>0</v>
      </c>
      <c r="Y75" s="181">
        <f>IF((Y$43-SUM(Y$71:Y74))&gt;Y64,Y64,Y$43-SUM(Y$71:Y74))</f>
        <v>0</v>
      </c>
      <c r="Z75" s="181">
        <f>IF((Z$43-SUM(Z$71:Z74))&gt;Z64,Z64,Z$43-SUM(Z$71:Z74))</f>
        <v>0</v>
      </c>
      <c r="AA75" s="181">
        <f>IF((AA$43-SUM(AA$71:AA74))&gt;AA64,AA64,AA$43-SUM(AA$71:AA74))</f>
        <v>0</v>
      </c>
      <c r="AB75" s="181">
        <f>IF((AB$43-SUM(AB$71:AB74))&gt;AB64,AB64,AB$43-SUM(AB$71:AB74))</f>
        <v>0</v>
      </c>
      <c r="AC75" s="181">
        <f>IF((AC$43-SUM(AC$71:AC74))&gt;AC64,AC64,AC$43-SUM(AC$71:AC74))</f>
        <v>0</v>
      </c>
      <c r="AD75" s="181">
        <f>IF((AD$43-SUM(AD$71:AD74))&gt;AD64,AD64,AD$43-SUM(AD$71:AD74))</f>
        <v>0</v>
      </c>
      <c r="AE75" s="181">
        <f>IF((AE$43-SUM(AE$71:AE74))&gt;AE64,AE64,AE$43-SUM(AE$71:AE74))</f>
        <v>0</v>
      </c>
      <c r="AF75" s="181">
        <f>IF((AF$43-SUM(AF$71:AF74))&gt;AF64,AF64,AF$43-SUM(AF$71:AF74))</f>
        <v>0</v>
      </c>
      <c r="AG75" s="181">
        <f>IF((AG$43-SUM(AG$71:AG74))&gt;AG64,AG64,AG$43-SUM(AG$71:AG74))</f>
        <v>0</v>
      </c>
      <c r="AH75" s="181">
        <f>IF((AH$43-SUM(AH$71:AH74))&gt;AH64,AH64,AH$43-SUM(AH$71:AH74))</f>
        <v>0</v>
      </c>
      <c r="AI75" s="181">
        <f>IF((AI$43-SUM(AI$71:AI74))&gt;AI64,AI64,AI$43-SUM(AI$71:AI74))</f>
        <v>0</v>
      </c>
      <c r="AJ75" s="181">
        <f>IF((AJ$43-SUM(AJ$71:AJ74))&gt;AJ64,AJ64,AJ$43-SUM(AJ$71:AJ74))</f>
        <v>0</v>
      </c>
      <c r="AK75" s="181">
        <f>IF((AK$43-SUM(AK$71:AK74))&gt;AK64,AK64,AK$43-SUM(AK$71:AK74))</f>
        <v>0</v>
      </c>
      <c r="AL75" s="181">
        <f>IF((AL$43-SUM(AL$71:AL74))&gt;AL64,AL64,AL$43-SUM(AL$71:AL74))</f>
        <v>0</v>
      </c>
      <c r="AM75" s="181">
        <f>IF((AM$43-SUM(AM$71:AM74))&gt;AM64,AM64,AM$43-SUM(AM$71:AM74))</f>
        <v>0</v>
      </c>
      <c r="AN75" s="181">
        <f>IF((AN$43-SUM(AN$71:AN74))&gt;AN64,AN64,AN$43-SUM(AN$71:AN74))</f>
        <v>0</v>
      </c>
      <c r="AO75" s="181">
        <f>IF((AO$43-SUM(AO$71:AO74))&gt;AO64,AO64,AO$43-SUM(AO$71:AO74))</f>
        <v>0</v>
      </c>
      <c r="AP75" s="181">
        <f>IF((AP$43-SUM(AP$71:AP74))&gt;AP64,AP64,AP$43-SUM(AP$71:AP74))</f>
        <v>0</v>
      </c>
      <c r="AQ75" s="181">
        <f>IF((AQ$43-SUM(AQ$71:AQ74))&gt;AQ64,AQ64,AQ$43-SUM(AQ$71:AQ74))</f>
        <v>0</v>
      </c>
      <c r="AR75" s="181">
        <f>IF((AR$43-SUM(AR$71:AR74))&gt;AR64,AR64,AR$43-SUM(AR$71:AR74))</f>
        <v>0</v>
      </c>
      <c r="AS75" s="181">
        <f>IF((AS$43-SUM(AS$71:AS74))&gt;AS64,AS64,AS$43-SUM(AS$71:AS74))</f>
        <v>0</v>
      </c>
    </row>
    <row r="76" spans="3:45" x14ac:dyDescent="0.3">
      <c r="C76" s="180" t="str">
        <f t="shared" si="14"/>
        <v>CAISO_Shed_DR_Tranche6</v>
      </c>
      <c r="J76" s="181">
        <f>IF((J$43-SUM(J$71:J75))&gt;J65,J65,J$43-SUM(J$71:J75))</f>
        <v>0</v>
      </c>
      <c r="K76" s="181">
        <f>IF((K$43-SUM(K$71:K75))&gt;K65,K65,K$43-SUM(K$71:K75))</f>
        <v>0</v>
      </c>
      <c r="L76" s="181">
        <f>IF((L$43-SUM(L$71:L75))&gt;L65,L65,L$43-SUM(L$71:L75))</f>
        <v>0</v>
      </c>
      <c r="M76" s="181">
        <f>IF((M$43-SUM(M$71:M75))&gt;M65,M65,M$43-SUM(M$71:M75))</f>
        <v>0</v>
      </c>
      <c r="N76" s="181">
        <f>IF((N$43-SUM(N$71:N75))&gt;N65,N65,N$43-SUM(N$71:N75))</f>
        <v>0</v>
      </c>
      <c r="O76" s="181">
        <f>IF((O$43-SUM(O$71:O75))&gt;O65,O65,O$43-SUM(O$71:O75))</f>
        <v>0</v>
      </c>
      <c r="P76" s="181">
        <f>IF((P$43-SUM(P$71:P75))&gt;P65,P65,P$43-SUM(P$71:P75))</f>
        <v>0</v>
      </c>
      <c r="Q76" s="181">
        <f>IF((Q$43-SUM(Q$71:Q75))&gt;Q65,Q65,Q$43-SUM(Q$71:Q75))</f>
        <v>0</v>
      </c>
      <c r="R76" s="181">
        <f>IF((R$43-SUM(R$71:R75))&gt;R65,R65,R$43-SUM(R$71:R75))</f>
        <v>0</v>
      </c>
      <c r="S76" s="181">
        <f>IF((S$43-SUM(S$71:S75))&gt;S65,S65,S$43-SUM(S$71:S75))</f>
        <v>0</v>
      </c>
      <c r="T76" s="181">
        <f>IF((T$43-SUM(T$71:T75))&gt;T65,T65,T$43-SUM(T$71:T75))</f>
        <v>0</v>
      </c>
      <c r="U76" s="181">
        <f>IF((U$43-SUM(U$71:U75))&gt;U65,U65,U$43-SUM(U$71:U75))</f>
        <v>0</v>
      </c>
      <c r="V76" s="181">
        <f>IF((V$43-SUM(V$71:V75))&gt;V65,V65,V$43-SUM(V$71:V75))</f>
        <v>0</v>
      </c>
      <c r="W76" s="181">
        <f>IF((W$43-SUM(W$71:W75))&gt;W65,W65,W$43-SUM(W$71:W75))</f>
        <v>0</v>
      </c>
      <c r="X76" s="181">
        <f>IF((X$43-SUM(X$71:X75))&gt;X65,X65,X$43-SUM(X$71:X75))</f>
        <v>0</v>
      </c>
      <c r="Y76" s="181">
        <f>IF((Y$43-SUM(Y$71:Y75))&gt;Y65,Y65,Y$43-SUM(Y$71:Y75))</f>
        <v>0</v>
      </c>
      <c r="Z76" s="181">
        <f>IF((Z$43-SUM(Z$71:Z75))&gt;Z65,Z65,Z$43-SUM(Z$71:Z75))</f>
        <v>0</v>
      </c>
      <c r="AA76" s="181">
        <f>IF((AA$43-SUM(AA$71:AA75))&gt;AA65,AA65,AA$43-SUM(AA$71:AA75))</f>
        <v>0</v>
      </c>
      <c r="AB76" s="181">
        <f>IF((AB$43-SUM(AB$71:AB75))&gt;AB65,AB65,AB$43-SUM(AB$71:AB75))</f>
        <v>0</v>
      </c>
      <c r="AC76" s="181">
        <f>IF((AC$43-SUM(AC$71:AC75))&gt;AC65,AC65,AC$43-SUM(AC$71:AC75))</f>
        <v>0</v>
      </c>
      <c r="AD76" s="181">
        <f>IF((AD$43-SUM(AD$71:AD75))&gt;AD65,AD65,AD$43-SUM(AD$71:AD75))</f>
        <v>0</v>
      </c>
      <c r="AE76" s="181">
        <f>IF((AE$43-SUM(AE$71:AE75))&gt;AE65,AE65,AE$43-SUM(AE$71:AE75))</f>
        <v>0</v>
      </c>
      <c r="AF76" s="181">
        <f>IF((AF$43-SUM(AF$71:AF75))&gt;AF65,AF65,AF$43-SUM(AF$71:AF75))</f>
        <v>0</v>
      </c>
      <c r="AG76" s="181">
        <f>IF((AG$43-SUM(AG$71:AG75))&gt;AG65,AG65,AG$43-SUM(AG$71:AG75))</f>
        <v>0</v>
      </c>
      <c r="AH76" s="181">
        <f>IF((AH$43-SUM(AH$71:AH75))&gt;AH65,AH65,AH$43-SUM(AH$71:AH75))</f>
        <v>0</v>
      </c>
      <c r="AI76" s="181">
        <f>IF((AI$43-SUM(AI$71:AI75))&gt;AI65,AI65,AI$43-SUM(AI$71:AI75))</f>
        <v>0</v>
      </c>
      <c r="AJ76" s="181">
        <f>IF((AJ$43-SUM(AJ$71:AJ75))&gt;AJ65,AJ65,AJ$43-SUM(AJ$71:AJ75))</f>
        <v>0</v>
      </c>
      <c r="AK76" s="181">
        <f>IF((AK$43-SUM(AK$71:AK75))&gt;AK65,AK65,AK$43-SUM(AK$71:AK75))</f>
        <v>0</v>
      </c>
      <c r="AL76" s="181">
        <f>IF((AL$43-SUM(AL$71:AL75))&gt;AL65,AL65,AL$43-SUM(AL$71:AL75))</f>
        <v>0</v>
      </c>
      <c r="AM76" s="181">
        <f>IF((AM$43-SUM(AM$71:AM75))&gt;AM65,AM65,AM$43-SUM(AM$71:AM75))</f>
        <v>0</v>
      </c>
      <c r="AN76" s="181">
        <f>IF((AN$43-SUM(AN$71:AN75))&gt;AN65,AN65,AN$43-SUM(AN$71:AN75))</f>
        <v>0</v>
      </c>
      <c r="AO76" s="181">
        <f>IF((AO$43-SUM(AO$71:AO75))&gt;AO65,AO65,AO$43-SUM(AO$71:AO75))</f>
        <v>0</v>
      </c>
      <c r="AP76" s="181">
        <f>IF((AP$43-SUM(AP$71:AP75))&gt;AP65,AP65,AP$43-SUM(AP$71:AP75))</f>
        <v>0</v>
      </c>
      <c r="AQ76" s="181">
        <f>IF((AQ$43-SUM(AQ$71:AQ75))&gt;AQ65,AQ65,AQ$43-SUM(AQ$71:AQ75))</f>
        <v>0</v>
      </c>
      <c r="AR76" s="181">
        <f>IF((AR$43-SUM(AR$71:AR75))&gt;AR65,AR65,AR$43-SUM(AR$71:AR75))</f>
        <v>0</v>
      </c>
      <c r="AS76" s="181">
        <f>IF((AS$43-SUM(AS$71:AS75))&gt;AS65,AS65,AS$43-SUM(AS$71:AS75))</f>
        <v>0</v>
      </c>
    </row>
    <row r="77" spans="3:45" x14ac:dyDescent="0.3">
      <c r="C77" s="180" t="str">
        <f t="shared" si="14"/>
        <v>CAISO_Shed_DR_Tranche7</v>
      </c>
      <c r="J77" s="181">
        <f>IF((J$43-SUM(J$71:J76))&gt;J66,J66,J$43-SUM(J$71:J76))</f>
        <v>0</v>
      </c>
      <c r="K77" s="181">
        <f>IF((K$43-SUM(K$71:K76))&gt;K66,K66,K$43-SUM(K$71:K76))</f>
        <v>0</v>
      </c>
      <c r="L77" s="181">
        <f>IF((L$43-SUM(L$71:L76))&gt;L66,L66,L$43-SUM(L$71:L76))</f>
        <v>0</v>
      </c>
      <c r="M77" s="181">
        <f>IF((M$43-SUM(M$71:M76))&gt;M66,M66,M$43-SUM(M$71:M76))</f>
        <v>0</v>
      </c>
      <c r="N77" s="181">
        <f>IF((N$43-SUM(N$71:N76))&gt;N66,N66,N$43-SUM(N$71:N76))</f>
        <v>0</v>
      </c>
      <c r="O77" s="181">
        <f>IF((O$43-SUM(O$71:O76))&gt;O66,O66,O$43-SUM(O$71:O76))</f>
        <v>0</v>
      </c>
      <c r="P77" s="181">
        <f>IF((P$43-SUM(P$71:P76))&gt;P66,P66,P$43-SUM(P$71:P76))</f>
        <v>0</v>
      </c>
      <c r="Q77" s="181">
        <f>IF((Q$43-SUM(Q$71:Q76))&gt;Q66,Q66,Q$43-SUM(Q$71:Q76))</f>
        <v>0</v>
      </c>
      <c r="R77" s="181">
        <f>IF((R$43-SUM(R$71:R76))&gt;R66,R66,R$43-SUM(R$71:R76))</f>
        <v>0</v>
      </c>
      <c r="S77" s="181">
        <f>IF((S$43-SUM(S$71:S76))&gt;S66,S66,S$43-SUM(S$71:S76))</f>
        <v>0</v>
      </c>
      <c r="T77" s="181">
        <f>IF((T$43-SUM(T$71:T76))&gt;T66,T66,T$43-SUM(T$71:T76))</f>
        <v>0</v>
      </c>
      <c r="U77" s="181">
        <f>IF((U$43-SUM(U$71:U76))&gt;U66,U66,U$43-SUM(U$71:U76))</f>
        <v>0</v>
      </c>
      <c r="V77" s="181">
        <f>IF((V$43-SUM(V$71:V76))&gt;V66,V66,V$43-SUM(V$71:V76))</f>
        <v>0</v>
      </c>
      <c r="W77" s="181">
        <f>IF((W$43-SUM(W$71:W76))&gt;W66,W66,W$43-SUM(W$71:W76))</f>
        <v>0</v>
      </c>
      <c r="X77" s="181">
        <f>IF((X$43-SUM(X$71:X76))&gt;X66,X66,X$43-SUM(X$71:X76))</f>
        <v>0</v>
      </c>
      <c r="Y77" s="181">
        <f>IF((Y$43-SUM(Y$71:Y76))&gt;Y66,Y66,Y$43-SUM(Y$71:Y76))</f>
        <v>0</v>
      </c>
      <c r="Z77" s="181">
        <f>IF((Z$43-SUM(Z$71:Z76))&gt;Z66,Z66,Z$43-SUM(Z$71:Z76))</f>
        <v>0</v>
      </c>
      <c r="AA77" s="181">
        <f>IF((AA$43-SUM(AA$71:AA76))&gt;AA66,AA66,AA$43-SUM(AA$71:AA76))</f>
        <v>0</v>
      </c>
      <c r="AB77" s="181">
        <f>IF((AB$43-SUM(AB$71:AB76))&gt;AB66,AB66,AB$43-SUM(AB$71:AB76))</f>
        <v>0</v>
      </c>
      <c r="AC77" s="181">
        <f>IF((AC$43-SUM(AC$71:AC76))&gt;AC66,AC66,AC$43-SUM(AC$71:AC76))</f>
        <v>0</v>
      </c>
      <c r="AD77" s="181">
        <f>IF((AD$43-SUM(AD$71:AD76))&gt;AD66,AD66,AD$43-SUM(AD$71:AD76))</f>
        <v>0</v>
      </c>
      <c r="AE77" s="181">
        <f>IF((AE$43-SUM(AE$71:AE76))&gt;AE66,AE66,AE$43-SUM(AE$71:AE76))</f>
        <v>0</v>
      </c>
      <c r="AF77" s="181">
        <f>IF((AF$43-SUM(AF$71:AF76))&gt;AF66,AF66,AF$43-SUM(AF$71:AF76))</f>
        <v>0</v>
      </c>
      <c r="AG77" s="181">
        <f>IF((AG$43-SUM(AG$71:AG76))&gt;AG66,AG66,AG$43-SUM(AG$71:AG76))</f>
        <v>0</v>
      </c>
      <c r="AH77" s="181">
        <f>IF((AH$43-SUM(AH$71:AH76))&gt;AH66,AH66,AH$43-SUM(AH$71:AH76))</f>
        <v>0</v>
      </c>
      <c r="AI77" s="181">
        <f>IF((AI$43-SUM(AI$71:AI76))&gt;AI66,AI66,AI$43-SUM(AI$71:AI76))</f>
        <v>0</v>
      </c>
      <c r="AJ77" s="181">
        <f>IF((AJ$43-SUM(AJ$71:AJ76))&gt;AJ66,AJ66,AJ$43-SUM(AJ$71:AJ76))</f>
        <v>0</v>
      </c>
      <c r="AK77" s="181">
        <f>IF((AK$43-SUM(AK$71:AK76))&gt;AK66,AK66,AK$43-SUM(AK$71:AK76))</f>
        <v>0</v>
      </c>
      <c r="AL77" s="181">
        <f>IF((AL$43-SUM(AL$71:AL76))&gt;AL66,AL66,AL$43-SUM(AL$71:AL76))</f>
        <v>0</v>
      </c>
      <c r="AM77" s="181">
        <f>IF((AM$43-SUM(AM$71:AM76))&gt;AM66,AM66,AM$43-SUM(AM$71:AM76))</f>
        <v>0</v>
      </c>
      <c r="AN77" s="181">
        <f>IF((AN$43-SUM(AN$71:AN76))&gt;AN66,AN66,AN$43-SUM(AN$71:AN76))</f>
        <v>0</v>
      </c>
      <c r="AO77" s="181">
        <f>IF((AO$43-SUM(AO$71:AO76))&gt;AO66,AO66,AO$43-SUM(AO$71:AO76))</f>
        <v>0</v>
      </c>
      <c r="AP77" s="181">
        <f>IF((AP$43-SUM(AP$71:AP76))&gt;AP66,AP66,AP$43-SUM(AP$71:AP76))</f>
        <v>0</v>
      </c>
      <c r="AQ77" s="181">
        <f>IF((AQ$43-SUM(AQ$71:AQ76))&gt;AQ66,AQ66,AQ$43-SUM(AQ$71:AQ76))</f>
        <v>0</v>
      </c>
      <c r="AR77" s="181">
        <f>IF((AR$43-SUM(AR$71:AR76))&gt;AR66,AR66,AR$43-SUM(AR$71:AR76))</f>
        <v>0</v>
      </c>
      <c r="AS77" s="181">
        <f>IF((AS$43-SUM(AS$71:AS76))&gt;AS66,AS66,AS$43-SUM(AS$71:AS76))</f>
        <v>0</v>
      </c>
    </row>
    <row r="78" spans="3:45" x14ac:dyDescent="0.3">
      <c r="C78" s="180" t="str">
        <f t="shared" si="14"/>
        <v>CAISO_Shed_DR_Tranche8</v>
      </c>
      <c r="J78" s="181">
        <f>IF((J$43-SUM(J$71:J77))&gt;J67,J67,J$43-SUM(J$71:J77))</f>
        <v>0</v>
      </c>
      <c r="K78" s="181">
        <f>IF((K$43-SUM(K$71:K77))&gt;K67,K67,K$43-SUM(K$71:K77))</f>
        <v>0</v>
      </c>
      <c r="L78" s="181">
        <f>IF((L$43-SUM(L$71:L77))&gt;L67,L67,L$43-SUM(L$71:L77))</f>
        <v>0</v>
      </c>
      <c r="M78" s="181">
        <f>IF((M$43-SUM(M$71:M77))&gt;M67,M67,M$43-SUM(M$71:M77))</f>
        <v>0</v>
      </c>
      <c r="N78" s="181">
        <f>IF((N$43-SUM(N$71:N77))&gt;N67,N67,N$43-SUM(N$71:N77))</f>
        <v>0</v>
      </c>
      <c r="O78" s="181">
        <f>IF((O$43-SUM(O$71:O77))&gt;O67,O67,O$43-SUM(O$71:O77))</f>
        <v>0</v>
      </c>
      <c r="P78" s="181">
        <f>IF((P$43-SUM(P$71:P77))&gt;P67,P67,P$43-SUM(P$71:P77))</f>
        <v>0</v>
      </c>
      <c r="Q78" s="181">
        <f>IF((Q$43-SUM(Q$71:Q77))&gt;Q67,Q67,Q$43-SUM(Q$71:Q77))</f>
        <v>0</v>
      </c>
      <c r="R78" s="181">
        <f>IF((R$43-SUM(R$71:R77))&gt;R67,R67,R$43-SUM(R$71:R77))</f>
        <v>0</v>
      </c>
      <c r="S78" s="181">
        <f>IF((S$43-SUM(S$71:S77))&gt;S67,S67,S$43-SUM(S$71:S77))</f>
        <v>0</v>
      </c>
      <c r="T78" s="181">
        <f>IF((T$43-SUM(T$71:T77))&gt;T67,T67,T$43-SUM(T$71:T77))</f>
        <v>0</v>
      </c>
      <c r="U78" s="181">
        <f>IF((U$43-SUM(U$71:U77))&gt;U67,U67,U$43-SUM(U$71:U77))</f>
        <v>0</v>
      </c>
      <c r="V78" s="181">
        <f>IF((V$43-SUM(V$71:V77))&gt;V67,V67,V$43-SUM(V$71:V77))</f>
        <v>0</v>
      </c>
      <c r="W78" s="181">
        <f>IF((W$43-SUM(W$71:W77))&gt;W67,W67,W$43-SUM(W$71:W77))</f>
        <v>0</v>
      </c>
      <c r="X78" s="181">
        <f>IF((X$43-SUM(X$71:X77))&gt;X67,X67,X$43-SUM(X$71:X77))</f>
        <v>0</v>
      </c>
      <c r="Y78" s="181">
        <f>IF((Y$43-SUM(Y$71:Y77))&gt;Y67,Y67,Y$43-SUM(Y$71:Y77))</f>
        <v>0</v>
      </c>
      <c r="Z78" s="181">
        <f>IF((Z$43-SUM(Z$71:Z77))&gt;Z67,Z67,Z$43-SUM(Z$71:Z77))</f>
        <v>0</v>
      </c>
      <c r="AA78" s="181">
        <f>IF((AA$43-SUM(AA$71:AA77))&gt;AA67,AA67,AA$43-SUM(AA$71:AA77))</f>
        <v>0</v>
      </c>
      <c r="AB78" s="181">
        <f>IF((AB$43-SUM(AB$71:AB77))&gt;AB67,AB67,AB$43-SUM(AB$71:AB77))</f>
        <v>0</v>
      </c>
      <c r="AC78" s="181">
        <f>IF((AC$43-SUM(AC$71:AC77))&gt;AC67,AC67,AC$43-SUM(AC$71:AC77))</f>
        <v>0</v>
      </c>
      <c r="AD78" s="181">
        <f>IF((AD$43-SUM(AD$71:AD77))&gt;AD67,AD67,AD$43-SUM(AD$71:AD77))</f>
        <v>0</v>
      </c>
      <c r="AE78" s="181">
        <f>IF((AE$43-SUM(AE$71:AE77))&gt;AE67,AE67,AE$43-SUM(AE$71:AE77))</f>
        <v>0</v>
      </c>
      <c r="AF78" s="181">
        <f>IF((AF$43-SUM(AF$71:AF77))&gt;AF67,AF67,AF$43-SUM(AF$71:AF77))</f>
        <v>0</v>
      </c>
      <c r="AG78" s="181">
        <f>IF((AG$43-SUM(AG$71:AG77))&gt;AG67,AG67,AG$43-SUM(AG$71:AG77))</f>
        <v>0</v>
      </c>
      <c r="AH78" s="181">
        <f>IF((AH$43-SUM(AH$71:AH77))&gt;AH67,AH67,AH$43-SUM(AH$71:AH77))</f>
        <v>0</v>
      </c>
      <c r="AI78" s="181">
        <f>IF((AI$43-SUM(AI$71:AI77))&gt;AI67,AI67,AI$43-SUM(AI$71:AI77))</f>
        <v>0</v>
      </c>
      <c r="AJ78" s="181">
        <f>IF((AJ$43-SUM(AJ$71:AJ77))&gt;AJ67,AJ67,AJ$43-SUM(AJ$71:AJ77))</f>
        <v>0</v>
      </c>
      <c r="AK78" s="181">
        <f>IF((AK$43-SUM(AK$71:AK77))&gt;AK67,AK67,AK$43-SUM(AK$71:AK77))</f>
        <v>0</v>
      </c>
      <c r="AL78" s="181">
        <f>IF((AL$43-SUM(AL$71:AL77))&gt;AL67,AL67,AL$43-SUM(AL$71:AL77))</f>
        <v>0</v>
      </c>
      <c r="AM78" s="181">
        <f>IF((AM$43-SUM(AM$71:AM77))&gt;AM67,AM67,AM$43-SUM(AM$71:AM77))</f>
        <v>0</v>
      </c>
      <c r="AN78" s="181">
        <f>IF((AN$43-SUM(AN$71:AN77))&gt;AN67,AN67,AN$43-SUM(AN$71:AN77))</f>
        <v>0</v>
      </c>
      <c r="AO78" s="181">
        <f>IF((AO$43-SUM(AO$71:AO77))&gt;AO67,AO67,AO$43-SUM(AO$71:AO77))</f>
        <v>0</v>
      </c>
      <c r="AP78" s="181">
        <f>IF((AP$43-SUM(AP$71:AP77))&gt;AP67,AP67,AP$43-SUM(AP$71:AP77))</f>
        <v>0</v>
      </c>
      <c r="AQ78" s="181">
        <f>IF((AQ$43-SUM(AQ$71:AQ77))&gt;AQ67,AQ67,AQ$43-SUM(AQ$71:AQ77))</f>
        <v>0</v>
      </c>
      <c r="AR78" s="181">
        <f>IF((AR$43-SUM(AR$71:AR77))&gt;AR67,AR67,AR$43-SUM(AR$71:AR77))</f>
        <v>0</v>
      </c>
      <c r="AS78" s="181">
        <f>IF((AS$43-SUM(AS$71:AS77))&gt;AS67,AS67,AS$43-SUM(AS$71:AS77))</f>
        <v>0</v>
      </c>
    </row>
    <row r="79" spans="3:45" x14ac:dyDescent="0.3">
      <c r="C79" s="180"/>
      <c r="J79" s="181">
        <f>IF((J$43-SUM(J$71:J78))&gt;J68,J68,J$43-SUM(J$71:J78))</f>
        <v>0</v>
      </c>
      <c r="K79" s="181">
        <f>IF((K$43-SUM(K$71:K78))&gt;K68,K68,K$43-SUM(K$71:K78))</f>
        <v>0</v>
      </c>
      <c r="L79" s="181">
        <f>IF((L$43-SUM(L$71:L78))&gt;L68,L68,L$43-SUM(L$71:L78))</f>
        <v>0</v>
      </c>
      <c r="M79" s="181">
        <f>IF((M$43-SUM(M$71:M78))&gt;M68,M68,M$43-SUM(M$71:M78))</f>
        <v>0</v>
      </c>
      <c r="N79" s="181">
        <f>IF((N$43-SUM(N$71:N78))&gt;N68,N68,N$43-SUM(N$71:N78))</f>
        <v>0</v>
      </c>
      <c r="O79" s="181">
        <f>IF((O$43-SUM(O$71:O78))&gt;O68,O68,O$43-SUM(O$71:O78))</f>
        <v>0</v>
      </c>
      <c r="P79" s="181">
        <f>IF((P$43-SUM(P$71:P78))&gt;P68,P68,P$43-SUM(P$71:P78))</f>
        <v>0</v>
      </c>
      <c r="Q79" s="181">
        <f>IF((Q$43-SUM(Q$71:Q78))&gt;Q68,Q68,Q$43-SUM(Q$71:Q78))</f>
        <v>0</v>
      </c>
      <c r="R79" s="181">
        <f>IF((R$43-SUM(R$71:R78))&gt;R68,R68,R$43-SUM(R$71:R78))</f>
        <v>0</v>
      </c>
      <c r="S79" s="181">
        <f>IF((S$43-SUM(S$71:S78))&gt;S68,S68,S$43-SUM(S$71:S78))</f>
        <v>0</v>
      </c>
      <c r="T79" s="181">
        <f>IF((T$43-SUM(T$71:T78))&gt;T68,T68,T$43-SUM(T$71:T78))</f>
        <v>0</v>
      </c>
      <c r="U79" s="181">
        <f>IF((U$43-SUM(U$71:U78))&gt;U68,U68,U$43-SUM(U$71:U78))</f>
        <v>0</v>
      </c>
      <c r="V79" s="181">
        <f>IF((V$43-SUM(V$71:V78))&gt;V68,V68,V$43-SUM(V$71:V78))</f>
        <v>0</v>
      </c>
      <c r="W79" s="181">
        <f>IF((W$43-SUM(W$71:W78))&gt;W68,W68,W$43-SUM(W$71:W78))</f>
        <v>0</v>
      </c>
      <c r="X79" s="181">
        <f>IF((X$43-SUM(X$71:X78))&gt;X68,X68,X$43-SUM(X$71:X78))</f>
        <v>0</v>
      </c>
      <c r="Y79" s="181">
        <f>IF((Y$43-SUM(Y$71:Y78))&gt;Y68,Y68,Y$43-SUM(Y$71:Y78))</f>
        <v>0</v>
      </c>
      <c r="Z79" s="181">
        <f>IF((Z$43-SUM(Z$71:Z78))&gt;Z68,Z68,Z$43-SUM(Z$71:Z78))</f>
        <v>0</v>
      </c>
      <c r="AA79" s="181">
        <f>IF((AA$43-SUM(AA$71:AA78))&gt;AA68,AA68,AA$43-SUM(AA$71:AA78))</f>
        <v>0</v>
      </c>
      <c r="AB79" s="181">
        <f>IF((AB$43-SUM(AB$71:AB78))&gt;AB68,AB68,AB$43-SUM(AB$71:AB78))</f>
        <v>0</v>
      </c>
      <c r="AC79" s="181">
        <f>IF((AC$43-SUM(AC$71:AC78))&gt;AC68,AC68,AC$43-SUM(AC$71:AC78))</f>
        <v>0</v>
      </c>
      <c r="AD79" s="181">
        <f>IF((AD$43-SUM(AD$71:AD78))&gt;AD68,AD68,AD$43-SUM(AD$71:AD78))</f>
        <v>0</v>
      </c>
      <c r="AE79" s="181">
        <f>IF((AE$43-SUM(AE$71:AE78))&gt;AE68,AE68,AE$43-SUM(AE$71:AE78))</f>
        <v>0</v>
      </c>
      <c r="AF79" s="181">
        <f>IF((AF$43-SUM(AF$71:AF78))&gt;AF68,AF68,AF$43-SUM(AF$71:AF78))</f>
        <v>0</v>
      </c>
      <c r="AG79" s="181">
        <f>IF((AG$43-SUM(AG$71:AG78))&gt;AG68,AG68,AG$43-SUM(AG$71:AG78))</f>
        <v>0</v>
      </c>
      <c r="AH79" s="181">
        <f>IF((AH$43-SUM(AH$71:AH78))&gt;AH68,AH68,AH$43-SUM(AH$71:AH78))</f>
        <v>0</v>
      </c>
      <c r="AI79" s="181">
        <f>IF((AI$43-SUM(AI$71:AI78))&gt;AI68,AI68,AI$43-SUM(AI$71:AI78))</f>
        <v>0</v>
      </c>
      <c r="AJ79" s="181">
        <f>IF((AJ$43-SUM(AJ$71:AJ78))&gt;AJ68,AJ68,AJ$43-SUM(AJ$71:AJ78))</f>
        <v>0</v>
      </c>
      <c r="AK79" s="181">
        <f>IF((AK$43-SUM(AK$71:AK78))&gt;AK68,AK68,AK$43-SUM(AK$71:AK78))</f>
        <v>0</v>
      </c>
      <c r="AL79" s="181">
        <f>IF((AL$43-SUM(AL$71:AL78))&gt;AL68,AL68,AL$43-SUM(AL$71:AL78))</f>
        <v>0</v>
      </c>
      <c r="AM79" s="181">
        <f>IF((AM$43-SUM(AM$71:AM78))&gt;AM68,AM68,AM$43-SUM(AM$71:AM78))</f>
        <v>0</v>
      </c>
      <c r="AN79" s="181">
        <f>IF((AN$43-SUM(AN$71:AN78))&gt;AN68,AN68,AN$43-SUM(AN$71:AN78))</f>
        <v>0</v>
      </c>
      <c r="AO79" s="181">
        <f>IF((AO$43-SUM(AO$71:AO78))&gt;AO68,AO68,AO$43-SUM(AO$71:AO78))</f>
        <v>0</v>
      </c>
      <c r="AP79" s="181">
        <f>IF((AP$43-SUM(AP$71:AP78))&gt;AP68,AP68,AP$43-SUM(AP$71:AP78))</f>
        <v>0</v>
      </c>
      <c r="AQ79" s="181">
        <f>IF((AQ$43-SUM(AQ$71:AQ78))&gt;AQ68,AQ68,AQ$43-SUM(AQ$71:AQ78))</f>
        <v>0</v>
      </c>
      <c r="AR79" s="181">
        <f>IF((AR$43-SUM(AR$71:AR78))&gt;AR68,AR68,AR$43-SUM(AR$71:AR78))</f>
        <v>0</v>
      </c>
      <c r="AS79" s="181">
        <f>IF((AS$43-SUM(AS$71:AS78))&gt;AS68,AS68,AS$43-SUM(AS$71:AS78))</f>
        <v>0</v>
      </c>
    </row>
    <row r="80" spans="3:45" x14ac:dyDescent="0.3">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75"/>
      <c r="AL80" s="175"/>
      <c r="AM80" s="175"/>
      <c r="AN80" s="175"/>
      <c r="AO80" s="175"/>
      <c r="AP80" s="175"/>
      <c r="AQ80" s="175"/>
      <c r="AR80" s="175"/>
      <c r="AS80" s="175"/>
    </row>
    <row r="81" spans="3:45" ht="14.4" x14ac:dyDescent="0.3">
      <c r="C81" s="166" t="s">
        <v>186</v>
      </c>
      <c r="D81" s="167"/>
      <c r="E81" s="167"/>
      <c r="F81" s="167"/>
      <c r="G81" s="167"/>
      <c r="H81" s="167"/>
      <c r="I81" s="167"/>
      <c r="J81" s="167">
        <v>2015</v>
      </c>
      <c r="K81" s="167">
        <f t="shared" ref="K81:AS81" si="16">J81+1</f>
        <v>2016</v>
      </c>
      <c r="L81" s="167">
        <f t="shared" si="16"/>
        <v>2017</v>
      </c>
      <c r="M81" s="167">
        <f t="shared" si="16"/>
        <v>2018</v>
      </c>
      <c r="N81" s="167">
        <f t="shared" si="16"/>
        <v>2019</v>
      </c>
      <c r="O81" s="167">
        <f t="shared" si="16"/>
        <v>2020</v>
      </c>
      <c r="P81" s="167">
        <f t="shared" si="16"/>
        <v>2021</v>
      </c>
      <c r="Q81" s="167">
        <f t="shared" si="16"/>
        <v>2022</v>
      </c>
      <c r="R81" s="167">
        <f t="shared" si="16"/>
        <v>2023</v>
      </c>
      <c r="S81" s="167">
        <f t="shared" si="16"/>
        <v>2024</v>
      </c>
      <c r="T81" s="167">
        <f t="shared" si="16"/>
        <v>2025</v>
      </c>
      <c r="U81" s="167">
        <f t="shared" si="16"/>
        <v>2026</v>
      </c>
      <c r="V81" s="167">
        <f t="shared" si="16"/>
        <v>2027</v>
      </c>
      <c r="W81" s="167">
        <f t="shared" si="16"/>
        <v>2028</v>
      </c>
      <c r="X81" s="167">
        <f t="shared" si="16"/>
        <v>2029</v>
      </c>
      <c r="Y81" s="167">
        <f t="shared" si="16"/>
        <v>2030</v>
      </c>
      <c r="Z81" s="167">
        <f t="shared" si="16"/>
        <v>2031</v>
      </c>
      <c r="AA81" s="167">
        <f t="shared" si="16"/>
        <v>2032</v>
      </c>
      <c r="AB81" s="167">
        <f t="shared" si="16"/>
        <v>2033</v>
      </c>
      <c r="AC81" s="167">
        <f t="shared" si="16"/>
        <v>2034</v>
      </c>
      <c r="AD81" s="167">
        <f t="shared" si="16"/>
        <v>2035</v>
      </c>
      <c r="AE81" s="167">
        <f t="shared" si="16"/>
        <v>2036</v>
      </c>
      <c r="AF81" s="167">
        <f t="shared" si="16"/>
        <v>2037</v>
      </c>
      <c r="AG81" s="167">
        <f t="shared" si="16"/>
        <v>2038</v>
      </c>
      <c r="AH81" s="167">
        <f t="shared" si="16"/>
        <v>2039</v>
      </c>
      <c r="AI81" s="167">
        <f t="shared" si="16"/>
        <v>2040</v>
      </c>
      <c r="AJ81" s="167">
        <f t="shared" si="16"/>
        <v>2041</v>
      </c>
      <c r="AK81" s="167">
        <f t="shared" si="16"/>
        <v>2042</v>
      </c>
      <c r="AL81" s="167">
        <f t="shared" si="16"/>
        <v>2043</v>
      </c>
      <c r="AM81" s="167">
        <f t="shared" si="16"/>
        <v>2044</v>
      </c>
      <c r="AN81" s="167">
        <f t="shared" si="16"/>
        <v>2045</v>
      </c>
      <c r="AO81" s="167">
        <f t="shared" si="16"/>
        <v>2046</v>
      </c>
      <c r="AP81" s="167">
        <f t="shared" si="16"/>
        <v>2047</v>
      </c>
      <c r="AQ81" s="167">
        <f t="shared" si="16"/>
        <v>2048</v>
      </c>
      <c r="AR81" s="167">
        <f t="shared" si="16"/>
        <v>2049</v>
      </c>
      <c r="AS81" s="167">
        <f t="shared" si="16"/>
        <v>2050</v>
      </c>
    </row>
    <row r="82" spans="3:45" x14ac:dyDescent="0.3">
      <c r="C82" s="180" t="str">
        <f t="shared" ref="C82:C89" si="17">C71</f>
        <v>CAISO_Shed_DR_Tranche1</v>
      </c>
      <c r="J82" s="182"/>
      <c r="K82" s="182"/>
      <c r="L82" s="182"/>
      <c r="M82" s="182"/>
      <c r="N82" s="182"/>
      <c r="O82" s="182"/>
      <c r="P82" s="182">
        <f t="shared" ref="P82:S89" si="18">O82+MAX($T60-$T71,0)/COUNT($P$81:$T$81)</f>
        <v>0</v>
      </c>
      <c r="Q82" s="182">
        <f t="shared" si="18"/>
        <v>0</v>
      </c>
      <c r="R82" s="182">
        <f t="shared" si="18"/>
        <v>0</v>
      </c>
      <c r="S82" s="182">
        <f t="shared" si="18"/>
        <v>0</v>
      </c>
      <c r="T82" s="181">
        <f>MAX(T60-T71,0)</f>
        <v>0</v>
      </c>
      <c r="U82" s="181">
        <f t="shared" ref="U82:AS84" si="19">MAX(U60-U71,0)</f>
        <v>0</v>
      </c>
      <c r="V82" s="181">
        <f t="shared" si="19"/>
        <v>0</v>
      </c>
      <c r="W82" s="181">
        <f t="shared" si="19"/>
        <v>0</v>
      </c>
      <c r="X82" s="181">
        <f t="shared" si="19"/>
        <v>0</v>
      </c>
      <c r="Y82" s="181">
        <f t="shared" si="19"/>
        <v>0</v>
      </c>
      <c r="Z82" s="181">
        <f t="shared" si="19"/>
        <v>0</v>
      </c>
      <c r="AA82" s="181">
        <f t="shared" si="19"/>
        <v>0</v>
      </c>
      <c r="AB82" s="181">
        <f t="shared" si="19"/>
        <v>0</v>
      </c>
      <c r="AC82" s="181">
        <f t="shared" si="19"/>
        <v>0</v>
      </c>
      <c r="AD82" s="181">
        <f t="shared" si="19"/>
        <v>0</v>
      </c>
      <c r="AE82" s="181">
        <f t="shared" si="19"/>
        <v>0</v>
      </c>
      <c r="AF82" s="181">
        <f t="shared" si="19"/>
        <v>0</v>
      </c>
      <c r="AG82" s="181">
        <f t="shared" si="19"/>
        <v>0</v>
      </c>
      <c r="AH82" s="181">
        <f t="shared" si="19"/>
        <v>0</v>
      </c>
      <c r="AI82" s="181">
        <f t="shared" si="19"/>
        <v>0</v>
      </c>
      <c r="AJ82" s="181">
        <f t="shared" si="19"/>
        <v>0</v>
      </c>
      <c r="AK82" s="181">
        <f t="shared" si="19"/>
        <v>0</v>
      </c>
      <c r="AL82" s="181">
        <f t="shared" si="19"/>
        <v>0</v>
      </c>
      <c r="AM82" s="181">
        <f t="shared" si="19"/>
        <v>0</v>
      </c>
      <c r="AN82" s="181">
        <f t="shared" si="19"/>
        <v>0</v>
      </c>
      <c r="AO82" s="181">
        <f t="shared" si="19"/>
        <v>0</v>
      </c>
      <c r="AP82" s="181">
        <f t="shared" si="19"/>
        <v>0</v>
      </c>
      <c r="AQ82" s="181">
        <f t="shared" si="19"/>
        <v>0</v>
      </c>
      <c r="AR82" s="181">
        <f t="shared" si="19"/>
        <v>0</v>
      </c>
      <c r="AS82" s="181">
        <f t="shared" si="19"/>
        <v>0</v>
      </c>
    </row>
    <row r="83" spans="3:45" x14ac:dyDescent="0.3">
      <c r="C83" s="180" t="str">
        <f t="shared" si="17"/>
        <v>CAISO_Shed_DR_Tranche2</v>
      </c>
      <c r="J83" s="182"/>
      <c r="K83" s="182"/>
      <c r="L83" s="182"/>
      <c r="M83" s="182"/>
      <c r="N83" s="182"/>
      <c r="O83" s="182"/>
      <c r="P83" s="182">
        <f t="shared" si="18"/>
        <v>0</v>
      </c>
      <c r="Q83" s="182">
        <f t="shared" si="18"/>
        <v>0</v>
      </c>
      <c r="R83" s="182">
        <f t="shared" si="18"/>
        <v>0</v>
      </c>
      <c r="S83" s="182">
        <f t="shared" si="18"/>
        <v>0</v>
      </c>
      <c r="T83" s="181">
        <f t="shared" ref="T83:Y83" si="20">MAX(T61-T72,0)</f>
        <v>0</v>
      </c>
      <c r="U83" s="181">
        <f t="shared" si="20"/>
        <v>0</v>
      </c>
      <c r="V83" s="181">
        <f t="shared" si="20"/>
        <v>0</v>
      </c>
      <c r="W83" s="181">
        <f t="shared" si="20"/>
        <v>0</v>
      </c>
      <c r="X83" s="181">
        <f t="shared" si="20"/>
        <v>0</v>
      </c>
      <c r="Y83" s="181">
        <f t="shared" si="20"/>
        <v>0</v>
      </c>
      <c r="Z83" s="181">
        <f t="shared" si="19"/>
        <v>0</v>
      </c>
      <c r="AA83" s="181">
        <f t="shared" si="19"/>
        <v>0</v>
      </c>
      <c r="AB83" s="181">
        <f t="shared" si="19"/>
        <v>0</v>
      </c>
      <c r="AC83" s="181">
        <f t="shared" si="19"/>
        <v>0</v>
      </c>
      <c r="AD83" s="181">
        <f t="shared" si="19"/>
        <v>0</v>
      </c>
      <c r="AE83" s="181">
        <f t="shared" si="19"/>
        <v>0</v>
      </c>
      <c r="AF83" s="181">
        <f t="shared" si="19"/>
        <v>0</v>
      </c>
      <c r="AG83" s="181">
        <f t="shared" si="19"/>
        <v>0</v>
      </c>
      <c r="AH83" s="181">
        <f t="shared" si="19"/>
        <v>0</v>
      </c>
      <c r="AI83" s="181">
        <f t="shared" si="19"/>
        <v>0</v>
      </c>
      <c r="AJ83" s="181">
        <f t="shared" si="19"/>
        <v>0</v>
      </c>
      <c r="AK83" s="181">
        <f t="shared" si="19"/>
        <v>0</v>
      </c>
      <c r="AL83" s="181">
        <f t="shared" si="19"/>
        <v>0</v>
      </c>
      <c r="AM83" s="181">
        <f t="shared" si="19"/>
        <v>0</v>
      </c>
      <c r="AN83" s="181">
        <f t="shared" si="19"/>
        <v>0</v>
      </c>
      <c r="AO83" s="181">
        <f t="shared" si="19"/>
        <v>0</v>
      </c>
      <c r="AP83" s="181">
        <f t="shared" si="19"/>
        <v>0</v>
      </c>
      <c r="AQ83" s="181">
        <f t="shared" si="19"/>
        <v>0</v>
      </c>
      <c r="AR83" s="181">
        <f t="shared" si="19"/>
        <v>0</v>
      </c>
      <c r="AS83" s="181">
        <f t="shared" si="19"/>
        <v>0</v>
      </c>
    </row>
    <row r="84" spans="3:45" x14ac:dyDescent="0.3">
      <c r="C84" s="180" t="str">
        <f t="shared" si="17"/>
        <v>CAISO_Shed_DR_Tranche3</v>
      </c>
      <c r="J84" s="182"/>
      <c r="K84" s="182"/>
      <c r="L84" s="182"/>
      <c r="M84" s="182"/>
      <c r="N84" s="182"/>
      <c r="O84" s="182"/>
      <c r="P84" s="182">
        <f t="shared" si="18"/>
        <v>0</v>
      </c>
      <c r="Q84" s="182">
        <f t="shared" si="18"/>
        <v>0</v>
      </c>
      <c r="R84" s="182">
        <f t="shared" si="18"/>
        <v>0</v>
      </c>
      <c r="S84" s="182">
        <f t="shared" si="18"/>
        <v>0</v>
      </c>
      <c r="T84" s="181">
        <f>MAX(T62-T73,0)</f>
        <v>0</v>
      </c>
      <c r="U84" s="181">
        <f t="shared" si="19"/>
        <v>0</v>
      </c>
      <c r="V84" s="181">
        <f t="shared" si="19"/>
        <v>0</v>
      </c>
      <c r="W84" s="181">
        <f t="shared" si="19"/>
        <v>0</v>
      </c>
      <c r="X84" s="181">
        <f t="shared" si="19"/>
        <v>0</v>
      </c>
      <c r="Y84" s="181">
        <f t="shared" si="19"/>
        <v>0</v>
      </c>
      <c r="Z84" s="181">
        <f t="shared" si="19"/>
        <v>0</v>
      </c>
      <c r="AA84" s="181">
        <f t="shared" si="19"/>
        <v>0</v>
      </c>
      <c r="AB84" s="181">
        <f t="shared" si="19"/>
        <v>0</v>
      </c>
      <c r="AC84" s="181">
        <f t="shared" si="19"/>
        <v>0</v>
      </c>
      <c r="AD84" s="181">
        <f t="shared" si="19"/>
        <v>0</v>
      </c>
      <c r="AE84" s="181">
        <f t="shared" si="19"/>
        <v>0</v>
      </c>
      <c r="AF84" s="181">
        <f t="shared" si="19"/>
        <v>0</v>
      </c>
      <c r="AG84" s="181">
        <f t="shared" si="19"/>
        <v>0</v>
      </c>
      <c r="AH84" s="181">
        <f t="shared" si="19"/>
        <v>0</v>
      </c>
      <c r="AI84" s="181">
        <f t="shared" si="19"/>
        <v>0</v>
      </c>
      <c r="AJ84" s="181">
        <f t="shared" si="19"/>
        <v>0</v>
      </c>
      <c r="AK84" s="181">
        <f t="shared" si="19"/>
        <v>0</v>
      </c>
      <c r="AL84" s="181">
        <f t="shared" si="19"/>
        <v>0</v>
      </c>
      <c r="AM84" s="181">
        <f t="shared" si="19"/>
        <v>0</v>
      </c>
      <c r="AN84" s="181">
        <f t="shared" si="19"/>
        <v>0</v>
      </c>
      <c r="AO84" s="181">
        <f t="shared" si="19"/>
        <v>0</v>
      </c>
      <c r="AP84" s="181">
        <f t="shared" si="19"/>
        <v>0</v>
      </c>
      <c r="AQ84" s="181">
        <f t="shared" si="19"/>
        <v>0</v>
      </c>
      <c r="AR84" s="181">
        <f t="shared" si="19"/>
        <v>0</v>
      </c>
      <c r="AS84" s="181">
        <f t="shared" si="19"/>
        <v>0</v>
      </c>
    </row>
    <row r="85" spans="3:45" x14ac:dyDescent="0.3">
      <c r="C85" s="180" t="str">
        <f t="shared" si="17"/>
        <v>CAISO_Shed_DR_Tranche4</v>
      </c>
      <c r="J85" s="182"/>
      <c r="K85" s="182"/>
      <c r="L85" s="182"/>
      <c r="M85" s="182"/>
      <c r="N85" s="182"/>
      <c r="O85" s="182"/>
      <c r="P85" s="182">
        <f t="shared" si="18"/>
        <v>0</v>
      </c>
      <c r="Q85" s="182">
        <f t="shared" si="18"/>
        <v>0</v>
      </c>
      <c r="R85" s="182">
        <f t="shared" si="18"/>
        <v>0</v>
      </c>
      <c r="S85" s="182">
        <f t="shared" si="18"/>
        <v>0</v>
      </c>
      <c r="T85" s="181">
        <f t="shared" ref="T85:AS90" si="21">MAX(T63-T74,0)</f>
        <v>0</v>
      </c>
      <c r="U85" s="181">
        <f t="shared" si="21"/>
        <v>0</v>
      </c>
      <c r="V85" s="181">
        <f t="shared" si="21"/>
        <v>0</v>
      </c>
      <c r="W85" s="181">
        <f t="shared" si="21"/>
        <v>0</v>
      </c>
      <c r="X85" s="181">
        <f t="shared" si="21"/>
        <v>0</v>
      </c>
      <c r="Y85" s="181">
        <f t="shared" si="21"/>
        <v>0</v>
      </c>
      <c r="Z85" s="181">
        <f t="shared" si="21"/>
        <v>0</v>
      </c>
      <c r="AA85" s="181">
        <f t="shared" si="21"/>
        <v>0</v>
      </c>
      <c r="AB85" s="181">
        <f t="shared" si="21"/>
        <v>0</v>
      </c>
      <c r="AC85" s="181">
        <f t="shared" si="21"/>
        <v>0</v>
      </c>
      <c r="AD85" s="181">
        <f t="shared" si="21"/>
        <v>0</v>
      </c>
      <c r="AE85" s="181">
        <f t="shared" si="21"/>
        <v>0</v>
      </c>
      <c r="AF85" s="181">
        <f t="shared" si="21"/>
        <v>0</v>
      </c>
      <c r="AG85" s="181">
        <f t="shared" si="21"/>
        <v>0</v>
      </c>
      <c r="AH85" s="181">
        <f t="shared" si="21"/>
        <v>0</v>
      </c>
      <c r="AI85" s="181">
        <f t="shared" si="21"/>
        <v>0</v>
      </c>
      <c r="AJ85" s="181">
        <f t="shared" si="21"/>
        <v>0</v>
      </c>
      <c r="AK85" s="181">
        <f t="shared" si="21"/>
        <v>0</v>
      </c>
      <c r="AL85" s="181">
        <f t="shared" si="21"/>
        <v>0</v>
      </c>
      <c r="AM85" s="181">
        <f t="shared" si="21"/>
        <v>0</v>
      </c>
      <c r="AN85" s="181">
        <f t="shared" si="21"/>
        <v>0</v>
      </c>
      <c r="AO85" s="181">
        <f t="shared" si="21"/>
        <v>0</v>
      </c>
      <c r="AP85" s="181">
        <f t="shared" si="21"/>
        <v>0</v>
      </c>
      <c r="AQ85" s="181">
        <f t="shared" si="21"/>
        <v>0</v>
      </c>
      <c r="AR85" s="181">
        <f t="shared" si="21"/>
        <v>0</v>
      </c>
      <c r="AS85" s="181">
        <f t="shared" si="21"/>
        <v>0</v>
      </c>
    </row>
    <row r="86" spans="3:45" x14ac:dyDescent="0.3">
      <c r="C86" s="180" t="str">
        <f t="shared" si="17"/>
        <v>CAISO_Shed_DR_Tranche5</v>
      </c>
      <c r="J86" s="182"/>
      <c r="K86" s="182"/>
      <c r="L86" s="182"/>
      <c r="M86" s="182"/>
      <c r="N86" s="182"/>
      <c r="O86" s="182"/>
      <c r="P86" s="182">
        <f t="shared" si="18"/>
        <v>0</v>
      </c>
      <c r="Q86" s="182">
        <f t="shared" si="18"/>
        <v>0</v>
      </c>
      <c r="R86" s="182">
        <f t="shared" si="18"/>
        <v>0</v>
      </c>
      <c r="S86" s="182">
        <f t="shared" si="18"/>
        <v>0</v>
      </c>
      <c r="T86" s="181">
        <f t="shared" si="21"/>
        <v>0</v>
      </c>
      <c r="U86" s="181">
        <f t="shared" si="21"/>
        <v>0</v>
      </c>
      <c r="V86" s="181">
        <f t="shared" si="21"/>
        <v>0</v>
      </c>
      <c r="W86" s="181">
        <f t="shared" si="21"/>
        <v>0</v>
      </c>
      <c r="X86" s="181">
        <f t="shared" si="21"/>
        <v>0</v>
      </c>
      <c r="Y86" s="181">
        <f t="shared" si="21"/>
        <v>0</v>
      </c>
      <c r="Z86" s="181">
        <f t="shared" si="21"/>
        <v>0</v>
      </c>
      <c r="AA86" s="181">
        <f t="shared" si="21"/>
        <v>0</v>
      </c>
      <c r="AB86" s="181">
        <f t="shared" si="21"/>
        <v>0</v>
      </c>
      <c r="AC86" s="181">
        <f t="shared" si="21"/>
        <v>0</v>
      </c>
      <c r="AD86" s="181">
        <f t="shared" si="21"/>
        <v>0</v>
      </c>
      <c r="AE86" s="181">
        <f t="shared" si="21"/>
        <v>0</v>
      </c>
      <c r="AF86" s="181">
        <f t="shared" si="21"/>
        <v>0</v>
      </c>
      <c r="AG86" s="181">
        <f t="shared" si="21"/>
        <v>0</v>
      </c>
      <c r="AH86" s="181">
        <f t="shared" si="21"/>
        <v>0</v>
      </c>
      <c r="AI86" s="181">
        <f t="shared" si="21"/>
        <v>0</v>
      </c>
      <c r="AJ86" s="181">
        <f t="shared" si="21"/>
        <v>0</v>
      </c>
      <c r="AK86" s="181">
        <f t="shared" si="21"/>
        <v>0</v>
      </c>
      <c r="AL86" s="181">
        <f t="shared" si="21"/>
        <v>0</v>
      </c>
      <c r="AM86" s="181">
        <f t="shared" si="21"/>
        <v>0</v>
      </c>
      <c r="AN86" s="181">
        <f t="shared" si="21"/>
        <v>0</v>
      </c>
      <c r="AO86" s="181">
        <f t="shared" si="21"/>
        <v>0</v>
      </c>
      <c r="AP86" s="181">
        <f t="shared" si="21"/>
        <v>0</v>
      </c>
      <c r="AQ86" s="181">
        <f t="shared" si="21"/>
        <v>0</v>
      </c>
      <c r="AR86" s="181">
        <f t="shared" si="21"/>
        <v>0</v>
      </c>
      <c r="AS86" s="181">
        <f t="shared" si="21"/>
        <v>0</v>
      </c>
    </row>
    <row r="87" spans="3:45" x14ac:dyDescent="0.3">
      <c r="C87" s="180" t="str">
        <f t="shared" si="17"/>
        <v>CAISO_Shed_DR_Tranche6</v>
      </c>
      <c r="J87" s="182"/>
      <c r="K87" s="182"/>
      <c r="L87" s="182"/>
      <c r="M87" s="182"/>
      <c r="N87" s="182"/>
      <c r="O87" s="182"/>
      <c r="P87" s="182">
        <f t="shared" si="18"/>
        <v>0</v>
      </c>
      <c r="Q87" s="182">
        <f t="shared" si="18"/>
        <v>0</v>
      </c>
      <c r="R87" s="182">
        <f t="shared" si="18"/>
        <v>0</v>
      </c>
      <c r="S87" s="182">
        <f t="shared" si="18"/>
        <v>0</v>
      </c>
      <c r="T87" s="181">
        <f t="shared" si="21"/>
        <v>0</v>
      </c>
      <c r="U87" s="181">
        <f t="shared" si="21"/>
        <v>0</v>
      </c>
      <c r="V87" s="181">
        <f t="shared" si="21"/>
        <v>0</v>
      </c>
      <c r="W87" s="181">
        <f t="shared" si="21"/>
        <v>0</v>
      </c>
      <c r="X87" s="181">
        <f t="shared" si="21"/>
        <v>0</v>
      </c>
      <c r="Y87" s="181">
        <f t="shared" si="21"/>
        <v>0</v>
      </c>
      <c r="Z87" s="181">
        <f t="shared" si="21"/>
        <v>0</v>
      </c>
      <c r="AA87" s="181">
        <f t="shared" si="21"/>
        <v>0</v>
      </c>
      <c r="AB87" s="181">
        <f t="shared" si="21"/>
        <v>0</v>
      </c>
      <c r="AC87" s="181">
        <f t="shared" si="21"/>
        <v>0</v>
      </c>
      <c r="AD87" s="181">
        <f t="shared" si="21"/>
        <v>0</v>
      </c>
      <c r="AE87" s="181">
        <f t="shared" si="21"/>
        <v>0</v>
      </c>
      <c r="AF87" s="181">
        <f t="shared" si="21"/>
        <v>0</v>
      </c>
      <c r="AG87" s="181">
        <f t="shared" si="21"/>
        <v>0</v>
      </c>
      <c r="AH87" s="181">
        <f t="shared" si="21"/>
        <v>0</v>
      </c>
      <c r="AI87" s="181">
        <f t="shared" si="21"/>
        <v>0</v>
      </c>
      <c r="AJ87" s="181">
        <f t="shared" si="21"/>
        <v>0</v>
      </c>
      <c r="AK87" s="181">
        <f t="shared" si="21"/>
        <v>0</v>
      </c>
      <c r="AL87" s="181">
        <f t="shared" si="21"/>
        <v>0</v>
      </c>
      <c r="AM87" s="181">
        <f t="shared" si="21"/>
        <v>0</v>
      </c>
      <c r="AN87" s="181">
        <f t="shared" si="21"/>
        <v>0</v>
      </c>
      <c r="AO87" s="181">
        <f t="shared" si="21"/>
        <v>0</v>
      </c>
      <c r="AP87" s="181">
        <f t="shared" si="21"/>
        <v>0</v>
      </c>
      <c r="AQ87" s="181">
        <f t="shared" si="21"/>
        <v>0</v>
      </c>
      <c r="AR87" s="181">
        <f t="shared" si="21"/>
        <v>0</v>
      </c>
      <c r="AS87" s="181">
        <f t="shared" si="21"/>
        <v>0</v>
      </c>
    </row>
    <row r="88" spans="3:45" x14ac:dyDescent="0.3">
      <c r="C88" s="180" t="str">
        <f t="shared" si="17"/>
        <v>CAISO_Shed_DR_Tranche7</v>
      </c>
      <c r="J88" s="182"/>
      <c r="K88" s="182"/>
      <c r="L88" s="182"/>
      <c r="M88" s="182"/>
      <c r="N88" s="182"/>
      <c r="O88" s="182"/>
      <c r="P88" s="182">
        <f t="shared" si="18"/>
        <v>0</v>
      </c>
      <c r="Q88" s="182">
        <f t="shared" si="18"/>
        <v>0</v>
      </c>
      <c r="R88" s="182">
        <f t="shared" si="18"/>
        <v>0</v>
      </c>
      <c r="S88" s="182">
        <f t="shared" si="18"/>
        <v>0</v>
      </c>
      <c r="T88" s="181">
        <f t="shared" si="21"/>
        <v>0</v>
      </c>
      <c r="U88" s="181">
        <f t="shared" si="21"/>
        <v>0</v>
      </c>
      <c r="V88" s="181">
        <f t="shared" si="21"/>
        <v>0</v>
      </c>
      <c r="W88" s="181">
        <f t="shared" si="21"/>
        <v>0</v>
      </c>
      <c r="X88" s="181">
        <f t="shared" si="21"/>
        <v>0</v>
      </c>
      <c r="Y88" s="181">
        <f t="shared" si="21"/>
        <v>0</v>
      </c>
      <c r="Z88" s="181">
        <f t="shared" si="21"/>
        <v>0</v>
      </c>
      <c r="AA88" s="181">
        <f t="shared" si="21"/>
        <v>0</v>
      </c>
      <c r="AB88" s="181">
        <f t="shared" si="21"/>
        <v>0</v>
      </c>
      <c r="AC88" s="181">
        <f t="shared" si="21"/>
        <v>0</v>
      </c>
      <c r="AD88" s="181">
        <f t="shared" si="21"/>
        <v>0</v>
      </c>
      <c r="AE88" s="181">
        <f t="shared" si="21"/>
        <v>0</v>
      </c>
      <c r="AF88" s="181">
        <f t="shared" si="21"/>
        <v>0</v>
      </c>
      <c r="AG88" s="181">
        <f t="shared" si="21"/>
        <v>0</v>
      </c>
      <c r="AH88" s="181">
        <f t="shared" si="21"/>
        <v>0</v>
      </c>
      <c r="AI88" s="181">
        <f t="shared" si="21"/>
        <v>0</v>
      </c>
      <c r="AJ88" s="181">
        <f t="shared" si="21"/>
        <v>0</v>
      </c>
      <c r="AK88" s="181">
        <f t="shared" si="21"/>
        <v>0</v>
      </c>
      <c r="AL88" s="181">
        <f t="shared" si="21"/>
        <v>0</v>
      </c>
      <c r="AM88" s="181">
        <f t="shared" si="21"/>
        <v>0</v>
      </c>
      <c r="AN88" s="181">
        <f t="shared" si="21"/>
        <v>0</v>
      </c>
      <c r="AO88" s="181">
        <f t="shared" si="21"/>
        <v>0</v>
      </c>
      <c r="AP88" s="181">
        <f t="shared" si="21"/>
        <v>0</v>
      </c>
      <c r="AQ88" s="181">
        <f t="shared" si="21"/>
        <v>0</v>
      </c>
      <c r="AR88" s="181">
        <f t="shared" si="21"/>
        <v>0</v>
      </c>
      <c r="AS88" s="181">
        <f t="shared" si="21"/>
        <v>0</v>
      </c>
    </row>
    <row r="89" spans="3:45" x14ac:dyDescent="0.3">
      <c r="C89" s="180" t="str">
        <f t="shared" si="17"/>
        <v>CAISO_Shed_DR_Tranche8</v>
      </c>
      <c r="J89" s="182"/>
      <c r="K89" s="182"/>
      <c r="L89" s="182"/>
      <c r="M89" s="182"/>
      <c r="N89" s="182"/>
      <c r="O89" s="182"/>
      <c r="P89" s="182">
        <f t="shared" si="18"/>
        <v>0</v>
      </c>
      <c r="Q89" s="182">
        <f t="shared" si="18"/>
        <v>0</v>
      </c>
      <c r="R89" s="182">
        <f t="shared" si="18"/>
        <v>0</v>
      </c>
      <c r="S89" s="182">
        <f t="shared" si="18"/>
        <v>0</v>
      </c>
      <c r="T89" s="181">
        <f t="shared" si="21"/>
        <v>0</v>
      </c>
      <c r="U89" s="181">
        <f t="shared" si="21"/>
        <v>0</v>
      </c>
      <c r="V89" s="181">
        <f t="shared" si="21"/>
        <v>0</v>
      </c>
      <c r="W89" s="181">
        <f t="shared" si="21"/>
        <v>0</v>
      </c>
      <c r="X89" s="181">
        <f t="shared" si="21"/>
        <v>0</v>
      </c>
      <c r="Y89" s="181">
        <f t="shared" si="21"/>
        <v>0</v>
      </c>
      <c r="Z89" s="181">
        <f t="shared" si="21"/>
        <v>0</v>
      </c>
      <c r="AA89" s="181">
        <f t="shared" si="21"/>
        <v>0</v>
      </c>
      <c r="AB89" s="181">
        <f t="shared" si="21"/>
        <v>0</v>
      </c>
      <c r="AC89" s="181">
        <f t="shared" si="21"/>
        <v>0</v>
      </c>
      <c r="AD89" s="181">
        <f t="shared" si="21"/>
        <v>0</v>
      </c>
      <c r="AE89" s="181">
        <f t="shared" si="21"/>
        <v>0</v>
      </c>
      <c r="AF89" s="181">
        <f t="shared" si="21"/>
        <v>0</v>
      </c>
      <c r="AG89" s="181">
        <f t="shared" si="21"/>
        <v>0</v>
      </c>
      <c r="AH89" s="181">
        <f t="shared" si="21"/>
        <v>0</v>
      </c>
      <c r="AI89" s="181">
        <f t="shared" si="21"/>
        <v>0</v>
      </c>
      <c r="AJ89" s="181">
        <f t="shared" si="21"/>
        <v>0</v>
      </c>
      <c r="AK89" s="181">
        <f t="shared" si="21"/>
        <v>0</v>
      </c>
      <c r="AL89" s="181">
        <f t="shared" si="21"/>
        <v>0</v>
      </c>
      <c r="AM89" s="181">
        <f t="shared" si="21"/>
        <v>0</v>
      </c>
      <c r="AN89" s="181">
        <f t="shared" si="21"/>
        <v>0</v>
      </c>
      <c r="AO89" s="181">
        <f t="shared" si="21"/>
        <v>0</v>
      </c>
      <c r="AP89" s="181">
        <f t="shared" si="21"/>
        <v>0</v>
      </c>
      <c r="AQ89" s="181">
        <f t="shared" si="21"/>
        <v>0</v>
      </c>
      <c r="AR89" s="181">
        <f t="shared" si="21"/>
        <v>0</v>
      </c>
      <c r="AS89" s="181">
        <f t="shared" si="21"/>
        <v>0</v>
      </c>
    </row>
    <row r="90" spans="3:45" x14ac:dyDescent="0.3">
      <c r="C90" s="180"/>
      <c r="J90" s="182"/>
      <c r="K90" s="182"/>
      <c r="L90" s="182"/>
      <c r="M90" s="182"/>
      <c r="N90" s="182"/>
      <c r="O90" s="182"/>
      <c r="P90" s="182">
        <f>O90+MAX($T68-$T79,0)/COUNT($P$81:$T$81)</f>
        <v>0</v>
      </c>
      <c r="Q90" s="182">
        <f>P90+MAX($T68-$T79,0)/COUNT($P$81:$T$81)</f>
        <v>0</v>
      </c>
      <c r="R90" s="182">
        <f>Q90+MAX($T68-$T79,0)/COUNT($P$81:$T$81)</f>
        <v>0</v>
      </c>
      <c r="S90" s="182">
        <f>R90+MAX($T68-$T79,0)/COUNT($P$81:$T$81)</f>
        <v>0</v>
      </c>
      <c r="T90" s="181">
        <f t="shared" si="21"/>
        <v>0</v>
      </c>
      <c r="U90" s="181">
        <f t="shared" si="21"/>
        <v>0</v>
      </c>
      <c r="V90" s="181">
        <f t="shared" si="21"/>
        <v>0</v>
      </c>
      <c r="W90" s="181">
        <f t="shared" si="21"/>
        <v>0</v>
      </c>
      <c r="X90" s="181">
        <f t="shared" si="21"/>
        <v>0</v>
      </c>
      <c r="Y90" s="181">
        <f t="shared" si="21"/>
        <v>0</v>
      </c>
      <c r="Z90" s="181">
        <f t="shared" si="21"/>
        <v>0</v>
      </c>
      <c r="AA90" s="181">
        <f t="shared" si="21"/>
        <v>0</v>
      </c>
      <c r="AB90" s="181">
        <f t="shared" si="21"/>
        <v>0</v>
      </c>
      <c r="AC90" s="181">
        <f t="shared" si="21"/>
        <v>0</v>
      </c>
      <c r="AD90" s="181">
        <f t="shared" si="21"/>
        <v>0</v>
      </c>
      <c r="AE90" s="181">
        <f t="shared" si="21"/>
        <v>0</v>
      </c>
      <c r="AF90" s="181">
        <f t="shared" si="21"/>
        <v>0</v>
      </c>
      <c r="AG90" s="181">
        <f t="shared" si="21"/>
        <v>0</v>
      </c>
      <c r="AH90" s="181">
        <f t="shared" si="21"/>
        <v>0</v>
      </c>
      <c r="AI90" s="181">
        <f t="shared" si="21"/>
        <v>0</v>
      </c>
      <c r="AJ90" s="181">
        <f t="shared" si="21"/>
        <v>0</v>
      </c>
      <c r="AK90" s="181">
        <f t="shared" si="21"/>
        <v>0</v>
      </c>
      <c r="AL90" s="181">
        <f t="shared" si="21"/>
        <v>0</v>
      </c>
      <c r="AM90" s="181">
        <f t="shared" si="21"/>
        <v>0</v>
      </c>
      <c r="AN90" s="181">
        <f t="shared" si="21"/>
        <v>0</v>
      </c>
      <c r="AO90" s="181">
        <f t="shared" si="21"/>
        <v>0</v>
      </c>
      <c r="AP90" s="181">
        <f t="shared" si="21"/>
        <v>0</v>
      </c>
      <c r="AQ90" s="181">
        <f t="shared" si="21"/>
        <v>0</v>
      </c>
      <c r="AR90" s="181">
        <f t="shared" si="21"/>
        <v>0</v>
      </c>
      <c r="AS90" s="181">
        <f t="shared" si="21"/>
        <v>0</v>
      </c>
    </row>
    <row r="91" spans="3:45" x14ac:dyDescent="0.3">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175"/>
    </row>
    <row r="92" spans="3:45" ht="14.4" x14ac:dyDescent="0.3">
      <c r="C92" s="166" t="s">
        <v>187</v>
      </c>
      <c r="D92" s="167"/>
      <c r="E92" s="167"/>
      <c r="F92" s="167"/>
      <c r="G92" s="167"/>
      <c r="H92" s="167"/>
      <c r="I92" s="167"/>
      <c r="J92" s="167">
        <v>2015</v>
      </c>
      <c r="K92" s="167">
        <f t="shared" ref="K92:AP92" si="22">J92+1</f>
        <v>2016</v>
      </c>
      <c r="L92" s="167">
        <f t="shared" si="22"/>
        <v>2017</v>
      </c>
      <c r="M92" s="167">
        <f t="shared" si="22"/>
        <v>2018</v>
      </c>
      <c r="N92" s="167">
        <f t="shared" si="22"/>
        <v>2019</v>
      </c>
      <c r="O92" s="167">
        <f t="shared" si="22"/>
        <v>2020</v>
      </c>
      <c r="P92" s="167">
        <f t="shared" si="22"/>
        <v>2021</v>
      </c>
      <c r="Q92" s="167">
        <f t="shared" si="22"/>
        <v>2022</v>
      </c>
      <c r="R92" s="167">
        <f t="shared" si="22"/>
        <v>2023</v>
      </c>
      <c r="S92" s="167">
        <f t="shared" si="22"/>
        <v>2024</v>
      </c>
      <c r="T92" s="167">
        <f t="shared" si="22"/>
        <v>2025</v>
      </c>
      <c r="U92" s="167">
        <f t="shared" si="22"/>
        <v>2026</v>
      </c>
      <c r="V92" s="167">
        <f t="shared" si="22"/>
        <v>2027</v>
      </c>
      <c r="W92" s="167">
        <f t="shared" si="22"/>
        <v>2028</v>
      </c>
      <c r="X92" s="167">
        <f t="shared" si="22"/>
        <v>2029</v>
      </c>
      <c r="Y92" s="167">
        <f t="shared" si="22"/>
        <v>2030</v>
      </c>
      <c r="Z92" s="167">
        <f t="shared" si="22"/>
        <v>2031</v>
      </c>
      <c r="AA92" s="167">
        <f t="shared" si="22"/>
        <v>2032</v>
      </c>
      <c r="AB92" s="167">
        <f t="shared" si="22"/>
        <v>2033</v>
      </c>
      <c r="AC92" s="167">
        <f t="shared" si="22"/>
        <v>2034</v>
      </c>
      <c r="AD92" s="167">
        <f t="shared" si="22"/>
        <v>2035</v>
      </c>
      <c r="AE92" s="167">
        <f t="shared" si="22"/>
        <v>2036</v>
      </c>
      <c r="AF92" s="167">
        <f t="shared" si="22"/>
        <v>2037</v>
      </c>
      <c r="AG92" s="167">
        <f t="shared" si="22"/>
        <v>2038</v>
      </c>
      <c r="AH92" s="167">
        <f t="shared" si="22"/>
        <v>2039</v>
      </c>
      <c r="AI92" s="167">
        <f t="shared" si="22"/>
        <v>2040</v>
      </c>
      <c r="AJ92" s="167">
        <f t="shared" si="22"/>
        <v>2041</v>
      </c>
      <c r="AK92" s="167">
        <f t="shared" si="22"/>
        <v>2042</v>
      </c>
      <c r="AL92" s="167">
        <f t="shared" si="22"/>
        <v>2043</v>
      </c>
      <c r="AM92" s="167">
        <f t="shared" si="22"/>
        <v>2044</v>
      </c>
      <c r="AN92" s="167">
        <f t="shared" si="22"/>
        <v>2045</v>
      </c>
      <c r="AO92" s="167">
        <f t="shared" si="22"/>
        <v>2046</v>
      </c>
      <c r="AP92" s="167">
        <f t="shared" si="22"/>
        <v>2047</v>
      </c>
      <c r="AQ92" s="167">
        <f>AP92+1</f>
        <v>2048</v>
      </c>
      <c r="AR92" s="167">
        <f>AQ92+1</f>
        <v>2049</v>
      </c>
      <c r="AS92" s="167">
        <f>AR92+1</f>
        <v>2050</v>
      </c>
    </row>
    <row r="93" spans="3:45" x14ac:dyDescent="0.3">
      <c r="C93" s="180" t="str">
        <f t="shared" ref="C93:C100" si="23">C49</f>
        <v>CAISO_Shed_DR_Tranche1</v>
      </c>
      <c r="J93" s="178"/>
      <c r="K93" s="178"/>
      <c r="L93" s="178"/>
      <c r="M93" s="178"/>
      <c r="N93" s="178"/>
      <c r="O93" s="178"/>
      <c r="P93" s="178"/>
      <c r="Q93" s="178"/>
      <c r="R93" s="178"/>
      <c r="S93" s="178"/>
      <c r="T93" s="178"/>
      <c r="U93" s="178"/>
      <c r="V93" s="178"/>
      <c r="W93" s="178"/>
      <c r="X93" s="178"/>
      <c r="Y93" s="178"/>
      <c r="Z93" s="178"/>
      <c r="AA93" s="178"/>
      <c r="AB93" s="178"/>
      <c r="AC93" s="178"/>
      <c r="AD93" s="178"/>
      <c r="AE93" s="178"/>
      <c r="AF93" s="178"/>
      <c r="AG93" s="178"/>
      <c r="AH93" s="178"/>
      <c r="AI93" s="178"/>
      <c r="AJ93" s="178"/>
      <c r="AK93" s="178"/>
      <c r="AL93" s="178"/>
      <c r="AM93" s="178"/>
      <c r="AN93" s="178"/>
      <c r="AO93" s="178"/>
      <c r="AP93" s="178"/>
      <c r="AQ93" s="178"/>
      <c r="AR93" s="178"/>
      <c r="AS93" s="178"/>
    </row>
    <row r="94" spans="3:45" x14ac:dyDescent="0.3">
      <c r="C94" s="180" t="str">
        <f t="shared" si="23"/>
        <v>CAISO_Shed_DR_Tranche2</v>
      </c>
      <c r="J94" s="178"/>
      <c r="K94" s="178"/>
      <c r="L94" s="178"/>
      <c r="M94" s="178"/>
      <c r="N94" s="178"/>
      <c r="O94" s="178"/>
      <c r="P94" s="178"/>
      <c r="Q94" s="178"/>
      <c r="R94" s="178"/>
      <c r="S94" s="178"/>
      <c r="T94" s="178"/>
      <c r="U94" s="178"/>
      <c r="V94" s="178"/>
      <c r="W94" s="178"/>
      <c r="X94" s="178"/>
      <c r="Y94" s="178"/>
      <c r="Z94" s="178"/>
      <c r="AA94" s="178"/>
      <c r="AB94" s="178"/>
      <c r="AC94" s="178"/>
      <c r="AD94" s="178"/>
      <c r="AE94" s="178"/>
      <c r="AF94" s="178"/>
      <c r="AG94" s="178"/>
      <c r="AH94" s="178"/>
      <c r="AI94" s="178"/>
      <c r="AJ94" s="178"/>
      <c r="AK94" s="178"/>
      <c r="AL94" s="178"/>
      <c r="AM94" s="178"/>
      <c r="AN94" s="178"/>
      <c r="AO94" s="178"/>
      <c r="AP94" s="178"/>
      <c r="AQ94" s="178"/>
      <c r="AR94" s="178"/>
      <c r="AS94" s="178"/>
    </row>
    <row r="95" spans="3:45" x14ac:dyDescent="0.3">
      <c r="C95" s="180" t="str">
        <f t="shared" si="23"/>
        <v>CAISO_Shed_DR_Tranche3</v>
      </c>
      <c r="J95" s="178"/>
      <c r="K95" s="178"/>
      <c r="L95" s="178"/>
      <c r="M95" s="178"/>
      <c r="N95" s="178"/>
      <c r="O95" s="178"/>
      <c r="P95" s="178"/>
      <c r="Q95" s="178"/>
      <c r="R95" s="178"/>
      <c r="S95" s="178"/>
      <c r="T95" s="178"/>
      <c r="U95" s="178"/>
      <c r="V95" s="178"/>
      <c r="W95" s="178"/>
      <c r="X95" s="178"/>
      <c r="Y95" s="178"/>
      <c r="Z95" s="178"/>
      <c r="AA95" s="178"/>
      <c r="AB95" s="178"/>
      <c r="AC95" s="178"/>
      <c r="AD95" s="178"/>
      <c r="AE95" s="178"/>
      <c r="AF95" s="178"/>
      <c r="AG95" s="178"/>
      <c r="AH95" s="178"/>
      <c r="AI95" s="178"/>
      <c r="AJ95" s="178"/>
      <c r="AK95" s="178"/>
      <c r="AL95" s="178"/>
      <c r="AM95" s="178"/>
      <c r="AN95" s="178"/>
      <c r="AO95" s="178"/>
      <c r="AP95" s="178"/>
      <c r="AQ95" s="178"/>
      <c r="AR95" s="178"/>
      <c r="AS95" s="178"/>
    </row>
    <row r="96" spans="3:45" x14ac:dyDescent="0.3">
      <c r="C96" s="180" t="str">
        <f t="shared" si="23"/>
        <v>CAISO_Shed_DR_Tranche4</v>
      </c>
      <c r="J96" s="178"/>
      <c r="K96" s="178"/>
      <c r="L96" s="178"/>
      <c r="M96" s="178"/>
      <c r="N96" s="178"/>
      <c r="O96" s="178"/>
      <c r="P96" s="178"/>
      <c r="Q96" s="178"/>
      <c r="R96" s="178"/>
      <c r="S96" s="178"/>
      <c r="T96" s="178"/>
      <c r="U96" s="178"/>
      <c r="V96" s="178"/>
      <c r="W96" s="178"/>
      <c r="X96" s="178"/>
      <c r="Y96" s="178"/>
      <c r="Z96" s="178"/>
      <c r="AA96" s="178"/>
      <c r="AB96" s="178"/>
      <c r="AC96" s="178"/>
      <c r="AD96" s="178"/>
      <c r="AE96" s="178"/>
      <c r="AF96" s="178"/>
      <c r="AG96" s="178"/>
      <c r="AH96" s="178"/>
      <c r="AI96" s="178"/>
      <c r="AJ96" s="178"/>
      <c r="AK96" s="178"/>
      <c r="AL96" s="178"/>
      <c r="AM96" s="178"/>
      <c r="AN96" s="178"/>
      <c r="AO96" s="178"/>
      <c r="AP96" s="178"/>
      <c r="AQ96" s="178"/>
      <c r="AR96" s="178"/>
      <c r="AS96" s="178"/>
    </row>
    <row r="97" spans="3:45" x14ac:dyDescent="0.3">
      <c r="C97" s="180" t="str">
        <f t="shared" si="23"/>
        <v>CAISO_Shed_DR_Tranche5</v>
      </c>
      <c r="J97" s="178"/>
      <c r="K97" s="178"/>
      <c r="L97" s="178"/>
      <c r="M97" s="178"/>
      <c r="N97" s="178"/>
      <c r="O97" s="178"/>
      <c r="P97" s="178"/>
      <c r="Q97" s="178"/>
      <c r="R97" s="178"/>
      <c r="S97" s="178"/>
      <c r="T97" s="178"/>
      <c r="U97" s="178"/>
      <c r="V97" s="178"/>
      <c r="W97" s="178"/>
      <c r="X97" s="178"/>
      <c r="Y97" s="178"/>
      <c r="Z97" s="178"/>
      <c r="AA97" s="178"/>
      <c r="AB97" s="178"/>
      <c r="AC97" s="178"/>
      <c r="AD97" s="178"/>
      <c r="AE97" s="178"/>
      <c r="AF97" s="178"/>
      <c r="AG97" s="178"/>
      <c r="AH97" s="178"/>
      <c r="AI97" s="178"/>
      <c r="AJ97" s="178"/>
      <c r="AK97" s="178"/>
      <c r="AL97" s="178"/>
      <c r="AM97" s="178"/>
      <c r="AN97" s="178"/>
      <c r="AO97" s="178"/>
      <c r="AP97" s="178"/>
      <c r="AQ97" s="178"/>
      <c r="AR97" s="178"/>
      <c r="AS97" s="178"/>
    </row>
    <row r="98" spans="3:45" x14ac:dyDescent="0.3">
      <c r="C98" s="180" t="str">
        <f t="shared" si="23"/>
        <v>CAISO_Shed_DR_Tranche6</v>
      </c>
      <c r="J98" s="178"/>
      <c r="K98" s="178"/>
      <c r="L98" s="178"/>
      <c r="M98" s="178"/>
      <c r="N98" s="178"/>
      <c r="O98" s="178"/>
      <c r="P98" s="178"/>
      <c r="Q98" s="178"/>
      <c r="R98" s="178"/>
      <c r="S98" s="178"/>
      <c r="T98" s="178"/>
      <c r="U98" s="178"/>
      <c r="V98" s="178"/>
      <c r="W98" s="178"/>
      <c r="X98" s="178"/>
      <c r="Y98" s="178"/>
      <c r="Z98" s="178"/>
      <c r="AA98" s="178"/>
      <c r="AB98" s="178"/>
      <c r="AC98" s="178"/>
      <c r="AD98" s="178"/>
      <c r="AE98" s="178"/>
      <c r="AF98" s="178"/>
      <c r="AG98" s="178"/>
      <c r="AH98" s="178"/>
      <c r="AI98" s="178"/>
      <c r="AJ98" s="178"/>
      <c r="AK98" s="178"/>
      <c r="AL98" s="178"/>
      <c r="AM98" s="178"/>
      <c r="AN98" s="178"/>
      <c r="AO98" s="178"/>
      <c r="AP98" s="178"/>
      <c r="AQ98" s="178"/>
      <c r="AR98" s="178"/>
      <c r="AS98" s="178"/>
    </row>
    <row r="99" spans="3:45" x14ac:dyDescent="0.3">
      <c r="C99" s="180" t="str">
        <f t="shared" si="23"/>
        <v>CAISO_Shed_DR_Tranche7</v>
      </c>
      <c r="J99" s="178"/>
      <c r="K99" s="178"/>
      <c r="L99" s="178"/>
      <c r="M99" s="178"/>
      <c r="N99" s="178"/>
      <c r="O99" s="178"/>
      <c r="P99" s="178"/>
      <c r="Q99" s="178"/>
      <c r="R99" s="178"/>
      <c r="S99" s="178"/>
      <c r="T99" s="178"/>
      <c r="U99" s="178"/>
      <c r="V99" s="178"/>
      <c r="W99" s="178"/>
      <c r="X99" s="178"/>
      <c r="Y99" s="178"/>
      <c r="Z99" s="178"/>
      <c r="AA99" s="178"/>
      <c r="AB99" s="178"/>
      <c r="AC99" s="178"/>
      <c r="AD99" s="178"/>
      <c r="AE99" s="178"/>
      <c r="AF99" s="178"/>
      <c r="AG99" s="178"/>
      <c r="AH99" s="178"/>
      <c r="AI99" s="178"/>
      <c r="AJ99" s="178"/>
      <c r="AK99" s="178"/>
      <c r="AL99" s="178"/>
      <c r="AM99" s="178"/>
      <c r="AN99" s="178"/>
      <c r="AO99" s="178"/>
      <c r="AP99" s="178"/>
      <c r="AQ99" s="178"/>
      <c r="AR99" s="178"/>
      <c r="AS99" s="178"/>
    </row>
    <row r="100" spans="3:45" x14ac:dyDescent="0.3">
      <c r="C100" s="180" t="str">
        <f t="shared" si="23"/>
        <v>CAISO_Shed_DR_Tranche8</v>
      </c>
      <c r="J100" s="178"/>
      <c r="K100" s="178"/>
      <c r="L100" s="178"/>
      <c r="M100" s="178"/>
      <c r="N100" s="178"/>
      <c r="O100" s="178"/>
      <c r="P100" s="178"/>
      <c r="Q100" s="178"/>
      <c r="R100" s="178"/>
      <c r="S100" s="178"/>
      <c r="T100" s="178"/>
      <c r="U100" s="178"/>
      <c r="V100" s="178"/>
      <c r="W100" s="178"/>
      <c r="X100" s="178"/>
      <c r="Y100" s="178"/>
      <c r="Z100" s="178"/>
      <c r="AA100" s="178"/>
      <c r="AB100" s="178"/>
      <c r="AC100" s="178"/>
      <c r="AD100" s="178"/>
      <c r="AE100" s="178"/>
      <c r="AF100" s="178"/>
      <c r="AG100" s="178"/>
      <c r="AH100" s="178"/>
      <c r="AI100" s="178"/>
      <c r="AJ100" s="178"/>
      <c r="AK100" s="178"/>
      <c r="AL100" s="178"/>
      <c r="AM100" s="178"/>
      <c r="AN100" s="178"/>
      <c r="AO100" s="178"/>
      <c r="AP100" s="178"/>
      <c r="AQ100" s="178"/>
      <c r="AR100" s="178"/>
      <c r="AS100" s="178"/>
    </row>
    <row r="101" spans="3:45" x14ac:dyDescent="0.3">
      <c r="C101" s="180"/>
      <c r="J101" s="183"/>
      <c r="K101" s="183"/>
      <c r="L101" s="183"/>
      <c r="M101" s="183"/>
      <c r="N101" s="183"/>
      <c r="O101" s="183"/>
      <c r="P101" s="183"/>
      <c r="Q101" s="183"/>
      <c r="R101" s="183"/>
      <c r="S101" s="183"/>
      <c r="T101" s="183"/>
      <c r="U101" s="183"/>
      <c r="V101" s="183"/>
      <c r="W101" s="183"/>
      <c r="X101" s="183"/>
      <c r="Y101" s="183"/>
      <c r="Z101" s="183"/>
      <c r="AA101" s="183"/>
      <c r="AB101" s="183"/>
      <c r="AC101" s="183"/>
      <c r="AD101" s="183"/>
      <c r="AE101" s="183"/>
      <c r="AF101" s="183"/>
      <c r="AG101" s="183"/>
      <c r="AH101" s="183"/>
      <c r="AI101" s="183"/>
      <c r="AJ101" s="183"/>
      <c r="AK101" s="183"/>
      <c r="AL101" s="183"/>
      <c r="AM101" s="183"/>
      <c r="AN101" s="183"/>
      <c r="AO101" s="183"/>
      <c r="AP101" s="183"/>
      <c r="AQ101" s="183"/>
      <c r="AR101" s="183"/>
      <c r="AS101" s="183"/>
    </row>
    <row r="102" spans="3:45" x14ac:dyDescent="0.3">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c r="AK102" s="175"/>
      <c r="AL102" s="175"/>
      <c r="AM102" s="175"/>
      <c r="AN102" s="175"/>
      <c r="AO102" s="175"/>
      <c r="AP102" s="175"/>
      <c r="AQ102" s="175"/>
      <c r="AR102" s="175"/>
      <c r="AS102" s="175"/>
    </row>
    <row r="103" spans="3:45" ht="14.4" x14ac:dyDescent="0.3">
      <c r="C103" s="166" t="s">
        <v>188</v>
      </c>
      <c r="D103" s="167"/>
      <c r="E103" s="167"/>
      <c r="F103" s="167"/>
      <c r="G103" s="167"/>
      <c r="H103" s="167"/>
      <c r="I103" s="167"/>
      <c r="J103" s="167">
        <v>2015</v>
      </c>
      <c r="K103" s="167">
        <f t="shared" ref="K103:AP103" si="24">J103+1</f>
        <v>2016</v>
      </c>
      <c r="L103" s="167">
        <f t="shared" si="24"/>
        <v>2017</v>
      </c>
      <c r="M103" s="167">
        <f t="shared" si="24"/>
        <v>2018</v>
      </c>
      <c r="N103" s="167">
        <f t="shared" si="24"/>
        <v>2019</v>
      </c>
      <c r="O103" s="167">
        <f t="shared" si="24"/>
        <v>2020</v>
      </c>
      <c r="P103" s="167">
        <f t="shared" si="24"/>
        <v>2021</v>
      </c>
      <c r="Q103" s="167">
        <f t="shared" si="24"/>
        <v>2022</v>
      </c>
      <c r="R103" s="167">
        <f t="shared" si="24"/>
        <v>2023</v>
      </c>
      <c r="S103" s="167">
        <f t="shared" si="24"/>
        <v>2024</v>
      </c>
      <c r="T103" s="167">
        <f t="shared" si="24"/>
        <v>2025</v>
      </c>
      <c r="U103" s="167">
        <f t="shared" si="24"/>
        <v>2026</v>
      </c>
      <c r="V103" s="167">
        <f t="shared" si="24"/>
        <v>2027</v>
      </c>
      <c r="W103" s="167">
        <f t="shared" si="24"/>
        <v>2028</v>
      </c>
      <c r="X103" s="167">
        <f t="shared" si="24"/>
        <v>2029</v>
      </c>
      <c r="Y103" s="167">
        <f t="shared" si="24"/>
        <v>2030</v>
      </c>
      <c r="Z103" s="167">
        <f t="shared" si="24"/>
        <v>2031</v>
      </c>
      <c r="AA103" s="167">
        <f t="shared" si="24"/>
        <v>2032</v>
      </c>
      <c r="AB103" s="167">
        <f t="shared" si="24"/>
        <v>2033</v>
      </c>
      <c r="AC103" s="167">
        <f t="shared" si="24"/>
        <v>2034</v>
      </c>
      <c r="AD103" s="167">
        <f t="shared" si="24"/>
        <v>2035</v>
      </c>
      <c r="AE103" s="167">
        <f t="shared" si="24"/>
        <v>2036</v>
      </c>
      <c r="AF103" s="167">
        <f t="shared" si="24"/>
        <v>2037</v>
      </c>
      <c r="AG103" s="167">
        <f t="shared" si="24"/>
        <v>2038</v>
      </c>
      <c r="AH103" s="167">
        <f t="shared" si="24"/>
        <v>2039</v>
      </c>
      <c r="AI103" s="167">
        <f t="shared" si="24"/>
        <v>2040</v>
      </c>
      <c r="AJ103" s="167">
        <f t="shared" si="24"/>
        <v>2041</v>
      </c>
      <c r="AK103" s="167">
        <f t="shared" si="24"/>
        <v>2042</v>
      </c>
      <c r="AL103" s="167">
        <f t="shared" si="24"/>
        <v>2043</v>
      </c>
      <c r="AM103" s="167">
        <f t="shared" si="24"/>
        <v>2044</v>
      </c>
      <c r="AN103" s="167">
        <f t="shared" si="24"/>
        <v>2045</v>
      </c>
      <c r="AO103" s="167">
        <f t="shared" si="24"/>
        <v>2046</v>
      </c>
      <c r="AP103" s="167">
        <f t="shared" si="24"/>
        <v>2047</v>
      </c>
      <c r="AQ103" s="167">
        <f>AP103+1</f>
        <v>2048</v>
      </c>
      <c r="AR103" s="167">
        <f>AQ103+1</f>
        <v>2049</v>
      </c>
      <c r="AS103" s="167">
        <f>AR103+1</f>
        <v>2050</v>
      </c>
    </row>
    <row r="104" spans="3:45" x14ac:dyDescent="0.3">
      <c r="C104" s="180" t="str">
        <f t="shared" ref="C104:C111" si="25">C60</f>
        <v>CAISO_Shed_DR_Tranche1</v>
      </c>
      <c r="J104" s="184">
        <f t="shared" ref="J104:AS111" si="26">MAX(J93,J82)</f>
        <v>0</v>
      </c>
      <c r="K104" s="184">
        <f t="shared" si="26"/>
        <v>0</v>
      </c>
      <c r="L104" s="184">
        <f t="shared" si="26"/>
        <v>0</v>
      </c>
      <c r="M104" s="184">
        <f t="shared" si="26"/>
        <v>0</v>
      </c>
      <c r="N104" s="184">
        <f t="shared" si="26"/>
        <v>0</v>
      </c>
      <c r="O104" s="184">
        <f t="shared" si="26"/>
        <v>0</v>
      </c>
      <c r="P104" s="184">
        <f t="shared" si="26"/>
        <v>0</v>
      </c>
      <c r="Q104" s="184">
        <f t="shared" si="26"/>
        <v>0</v>
      </c>
      <c r="R104" s="184">
        <f t="shared" si="26"/>
        <v>0</v>
      </c>
      <c r="S104" s="184">
        <f t="shared" si="26"/>
        <v>0</v>
      </c>
      <c r="T104" s="184">
        <f t="shared" si="26"/>
        <v>0</v>
      </c>
      <c r="U104" s="184">
        <f t="shared" si="26"/>
        <v>0</v>
      </c>
      <c r="V104" s="184">
        <f t="shared" si="26"/>
        <v>0</v>
      </c>
      <c r="W104" s="184">
        <f t="shared" si="26"/>
        <v>0</v>
      </c>
      <c r="X104" s="184">
        <f t="shared" si="26"/>
        <v>0</v>
      </c>
      <c r="Y104" s="184">
        <f t="shared" si="26"/>
        <v>0</v>
      </c>
      <c r="Z104" s="184">
        <f t="shared" si="26"/>
        <v>0</v>
      </c>
      <c r="AA104" s="184">
        <f t="shared" si="26"/>
        <v>0</v>
      </c>
      <c r="AB104" s="184">
        <f t="shared" si="26"/>
        <v>0</v>
      </c>
      <c r="AC104" s="184">
        <f t="shared" si="26"/>
        <v>0</v>
      </c>
      <c r="AD104" s="184">
        <f t="shared" si="26"/>
        <v>0</v>
      </c>
      <c r="AE104" s="184">
        <f t="shared" si="26"/>
        <v>0</v>
      </c>
      <c r="AF104" s="184">
        <f t="shared" si="26"/>
        <v>0</v>
      </c>
      <c r="AG104" s="184">
        <f t="shared" si="26"/>
        <v>0</v>
      </c>
      <c r="AH104" s="184">
        <f t="shared" si="26"/>
        <v>0</v>
      </c>
      <c r="AI104" s="184">
        <f t="shared" si="26"/>
        <v>0</v>
      </c>
      <c r="AJ104" s="184">
        <f t="shared" si="26"/>
        <v>0</v>
      </c>
      <c r="AK104" s="184">
        <f t="shared" si="26"/>
        <v>0</v>
      </c>
      <c r="AL104" s="184">
        <f t="shared" si="26"/>
        <v>0</v>
      </c>
      <c r="AM104" s="184">
        <f t="shared" si="26"/>
        <v>0</v>
      </c>
      <c r="AN104" s="184">
        <f t="shared" si="26"/>
        <v>0</v>
      </c>
      <c r="AO104" s="184">
        <f t="shared" si="26"/>
        <v>0</v>
      </c>
      <c r="AP104" s="184">
        <f t="shared" si="26"/>
        <v>0</v>
      </c>
      <c r="AQ104" s="184">
        <f t="shared" si="26"/>
        <v>0</v>
      </c>
      <c r="AR104" s="184">
        <f t="shared" si="26"/>
        <v>0</v>
      </c>
      <c r="AS104" s="184">
        <f t="shared" si="26"/>
        <v>0</v>
      </c>
    </row>
    <row r="105" spans="3:45" x14ac:dyDescent="0.3">
      <c r="C105" s="180" t="str">
        <f t="shared" si="25"/>
        <v>CAISO_Shed_DR_Tranche2</v>
      </c>
      <c r="J105" s="184">
        <f t="shared" si="26"/>
        <v>0</v>
      </c>
      <c r="K105" s="184">
        <f t="shared" si="26"/>
        <v>0</v>
      </c>
      <c r="L105" s="184">
        <f t="shared" si="26"/>
        <v>0</v>
      </c>
      <c r="M105" s="184">
        <f t="shared" si="26"/>
        <v>0</v>
      </c>
      <c r="N105" s="184">
        <f t="shared" si="26"/>
        <v>0</v>
      </c>
      <c r="O105" s="184">
        <f t="shared" si="26"/>
        <v>0</v>
      </c>
      <c r="P105" s="184">
        <f t="shared" si="26"/>
        <v>0</v>
      </c>
      <c r="Q105" s="184">
        <f t="shared" si="26"/>
        <v>0</v>
      </c>
      <c r="R105" s="184">
        <f t="shared" si="26"/>
        <v>0</v>
      </c>
      <c r="S105" s="184">
        <f t="shared" si="26"/>
        <v>0</v>
      </c>
      <c r="T105" s="184">
        <f t="shared" si="26"/>
        <v>0</v>
      </c>
      <c r="U105" s="184">
        <f t="shared" si="26"/>
        <v>0</v>
      </c>
      <c r="V105" s="184">
        <f t="shared" si="26"/>
        <v>0</v>
      </c>
      <c r="W105" s="184">
        <f t="shared" si="26"/>
        <v>0</v>
      </c>
      <c r="X105" s="184">
        <f t="shared" si="26"/>
        <v>0</v>
      </c>
      <c r="Y105" s="184">
        <f t="shared" si="26"/>
        <v>0</v>
      </c>
      <c r="Z105" s="184">
        <f t="shared" si="26"/>
        <v>0</v>
      </c>
      <c r="AA105" s="184">
        <f t="shared" si="26"/>
        <v>0</v>
      </c>
      <c r="AB105" s="184">
        <f t="shared" si="26"/>
        <v>0</v>
      </c>
      <c r="AC105" s="184">
        <f t="shared" si="26"/>
        <v>0</v>
      </c>
      <c r="AD105" s="184">
        <f t="shared" si="26"/>
        <v>0</v>
      </c>
      <c r="AE105" s="184">
        <f t="shared" si="26"/>
        <v>0</v>
      </c>
      <c r="AF105" s="184">
        <f t="shared" si="26"/>
        <v>0</v>
      </c>
      <c r="AG105" s="184">
        <f t="shared" si="26"/>
        <v>0</v>
      </c>
      <c r="AH105" s="184">
        <f t="shared" si="26"/>
        <v>0</v>
      </c>
      <c r="AI105" s="184">
        <f t="shared" si="26"/>
        <v>0</v>
      </c>
      <c r="AJ105" s="184">
        <f t="shared" si="26"/>
        <v>0</v>
      </c>
      <c r="AK105" s="184">
        <f t="shared" si="26"/>
        <v>0</v>
      </c>
      <c r="AL105" s="184">
        <f t="shared" si="26"/>
        <v>0</v>
      </c>
      <c r="AM105" s="184">
        <f t="shared" si="26"/>
        <v>0</v>
      </c>
      <c r="AN105" s="184">
        <f t="shared" si="26"/>
        <v>0</v>
      </c>
      <c r="AO105" s="184">
        <f t="shared" si="26"/>
        <v>0</v>
      </c>
      <c r="AP105" s="184">
        <f t="shared" si="26"/>
        <v>0</v>
      </c>
      <c r="AQ105" s="184">
        <f t="shared" si="26"/>
        <v>0</v>
      </c>
      <c r="AR105" s="184">
        <f t="shared" si="26"/>
        <v>0</v>
      </c>
      <c r="AS105" s="184">
        <f t="shared" si="26"/>
        <v>0</v>
      </c>
    </row>
    <row r="106" spans="3:45" x14ac:dyDescent="0.3">
      <c r="C106" s="180" t="str">
        <f t="shared" si="25"/>
        <v>CAISO_Shed_DR_Tranche3</v>
      </c>
      <c r="J106" s="184">
        <f t="shared" si="26"/>
        <v>0</v>
      </c>
      <c r="K106" s="184">
        <f t="shared" si="26"/>
        <v>0</v>
      </c>
      <c r="L106" s="184">
        <f t="shared" si="26"/>
        <v>0</v>
      </c>
      <c r="M106" s="184">
        <f t="shared" si="26"/>
        <v>0</v>
      </c>
      <c r="N106" s="184">
        <f t="shared" si="26"/>
        <v>0</v>
      </c>
      <c r="O106" s="184">
        <f t="shared" si="26"/>
        <v>0</v>
      </c>
      <c r="P106" s="184">
        <f t="shared" si="26"/>
        <v>0</v>
      </c>
      <c r="Q106" s="184">
        <f t="shared" si="26"/>
        <v>0</v>
      </c>
      <c r="R106" s="184">
        <f t="shared" si="26"/>
        <v>0</v>
      </c>
      <c r="S106" s="184">
        <f t="shared" si="26"/>
        <v>0</v>
      </c>
      <c r="T106" s="184">
        <f t="shared" si="26"/>
        <v>0</v>
      </c>
      <c r="U106" s="184">
        <f t="shared" si="26"/>
        <v>0</v>
      </c>
      <c r="V106" s="184">
        <f t="shared" si="26"/>
        <v>0</v>
      </c>
      <c r="W106" s="184">
        <f t="shared" si="26"/>
        <v>0</v>
      </c>
      <c r="X106" s="184">
        <f t="shared" si="26"/>
        <v>0</v>
      </c>
      <c r="Y106" s="184">
        <f t="shared" si="26"/>
        <v>0</v>
      </c>
      <c r="Z106" s="184">
        <f t="shared" si="26"/>
        <v>0</v>
      </c>
      <c r="AA106" s="184">
        <f t="shared" si="26"/>
        <v>0</v>
      </c>
      <c r="AB106" s="184">
        <f t="shared" si="26"/>
        <v>0</v>
      </c>
      <c r="AC106" s="184">
        <f t="shared" si="26"/>
        <v>0</v>
      </c>
      <c r="AD106" s="184">
        <f t="shared" si="26"/>
        <v>0</v>
      </c>
      <c r="AE106" s="184">
        <f t="shared" si="26"/>
        <v>0</v>
      </c>
      <c r="AF106" s="184">
        <f t="shared" si="26"/>
        <v>0</v>
      </c>
      <c r="AG106" s="184">
        <f t="shared" si="26"/>
        <v>0</v>
      </c>
      <c r="AH106" s="184">
        <f t="shared" si="26"/>
        <v>0</v>
      </c>
      <c r="AI106" s="184">
        <f t="shared" si="26"/>
        <v>0</v>
      </c>
      <c r="AJ106" s="184">
        <f t="shared" si="26"/>
        <v>0</v>
      </c>
      <c r="AK106" s="184">
        <f t="shared" si="26"/>
        <v>0</v>
      </c>
      <c r="AL106" s="184">
        <f t="shared" si="26"/>
        <v>0</v>
      </c>
      <c r="AM106" s="184">
        <f t="shared" si="26"/>
        <v>0</v>
      </c>
      <c r="AN106" s="184">
        <f t="shared" si="26"/>
        <v>0</v>
      </c>
      <c r="AO106" s="184">
        <f t="shared" si="26"/>
        <v>0</v>
      </c>
      <c r="AP106" s="184">
        <f t="shared" si="26"/>
        <v>0</v>
      </c>
      <c r="AQ106" s="184">
        <f t="shared" si="26"/>
        <v>0</v>
      </c>
      <c r="AR106" s="184">
        <f t="shared" si="26"/>
        <v>0</v>
      </c>
      <c r="AS106" s="184">
        <f t="shared" si="26"/>
        <v>0</v>
      </c>
    </row>
    <row r="107" spans="3:45" x14ac:dyDescent="0.3">
      <c r="C107" s="180" t="str">
        <f t="shared" si="25"/>
        <v>CAISO_Shed_DR_Tranche4</v>
      </c>
      <c r="J107" s="184">
        <f t="shared" si="26"/>
        <v>0</v>
      </c>
      <c r="K107" s="184">
        <f t="shared" si="26"/>
        <v>0</v>
      </c>
      <c r="L107" s="184">
        <f t="shared" si="26"/>
        <v>0</v>
      </c>
      <c r="M107" s="184">
        <f t="shared" si="26"/>
        <v>0</v>
      </c>
      <c r="N107" s="184">
        <f t="shared" si="26"/>
        <v>0</v>
      </c>
      <c r="O107" s="184">
        <f t="shared" si="26"/>
        <v>0</v>
      </c>
      <c r="P107" s="184">
        <f t="shared" si="26"/>
        <v>0</v>
      </c>
      <c r="Q107" s="184">
        <f t="shared" si="26"/>
        <v>0</v>
      </c>
      <c r="R107" s="184">
        <f t="shared" si="26"/>
        <v>0</v>
      </c>
      <c r="S107" s="184">
        <f t="shared" si="26"/>
        <v>0</v>
      </c>
      <c r="T107" s="184">
        <f t="shared" si="26"/>
        <v>0</v>
      </c>
      <c r="U107" s="184">
        <f t="shared" si="26"/>
        <v>0</v>
      </c>
      <c r="V107" s="184">
        <f t="shared" si="26"/>
        <v>0</v>
      </c>
      <c r="W107" s="184">
        <f t="shared" si="26"/>
        <v>0</v>
      </c>
      <c r="X107" s="184">
        <f t="shared" si="26"/>
        <v>0</v>
      </c>
      <c r="Y107" s="184">
        <f t="shared" si="26"/>
        <v>0</v>
      </c>
      <c r="Z107" s="184">
        <f t="shared" si="26"/>
        <v>0</v>
      </c>
      <c r="AA107" s="184">
        <f t="shared" si="26"/>
        <v>0</v>
      </c>
      <c r="AB107" s="184">
        <f t="shared" si="26"/>
        <v>0</v>
      </c>
      <c r="AC107" s="184">
        <f t="shared" si="26"/>
        <v>0</v>
      </c>
      <c r="AD107" s="184">
        <f t="shared" si="26"/>
        <v>0</v>
      </c>
      <c r="AE107" s="184">
        <f t="shared" si="26"/>
        <v>0</v>
      </c>
      <c r="AF107" s="184">
        <f t="shared" si="26"/>
        <v>0</v>
      </c>
      <c r="AG107" s="184">
        <f t="shared" si="26"/>
        <v>0</v>
      </c>
      <c r="AH107" s="184">
        <f t="shared" si="26"/>
        <v>0</v>
      </c>
      <c r="AI107" s="184">
        <f t="shared" si="26"/>
        <v>0</v>
      </c>
      <c r="AJ107" s="184">
        <f t="shared" si="26"/>
        <v>0</v>
      </c>
      <c r="AK107" s="184">
        <f t="shared" si="26"/>
        <v>0</v>
      </c>
      <c r="AL107" s="184">
        <f t="shared" si="26"/>
        <v>0</v>
      </c>
      <c r="AM107" s="184">
        <f t="shared" si="26"/>
        <v>0</v>
      </c>
      <c r="AN107" s="184">
        <f t="shared" si="26"/>
        <v>0</v>
      </c>
      <c r="AO107" s="184">
        <f t="shared" si="26"/>
        <v>0</v>
      </c>
      <c r="AP107" s="184">
        <f t="shared" si="26"/>
        <v>0</v>
      </c>
      <c r="AQ107" s="184">
        <f t="shared" si="26"/>
        <v>0</v>
      </c>
      <c r="AR107" s="184">
        <f t="shared" si="26"/>
        <v>0</v>
      </c>
      <c r="AS107" s="184">
        <f t="shared" si="26"/>
        <v>0</v>
      </c>
    </row>
    <row r="108" spans="3:45" x14ac:dyDescent="0.3">
      <c r="C108" s="180" t="str">
        <f t="shared" si="25"/>
        <v>CAISO_Shed_DR_Tranche5</v>
      </c>
      <c r="J108" s="184">
        <f t="shared" si="26"/>
        <v>0</v>
      </c>
      <c r="K108" s="184">
        <f t="shared" si="26"/>
        <v>0</v>
      </c>
      <c r="L108" s="184">
        <f t="shared" si="26"/>
        <v>0</v>
      </c>
      <c r="M108" s="184">
        <f t="shared" si="26"/>
        <v>0</v>
      </c>
      <c r="N108" s="184">
        <f t="shared" si="26"/>
        <v>0</v>
      </c>
      <c r="O108" s="184">
        <f t="shared" si="26"/>
        <v>0</v>
      </c>
      <c r="P108" s="184">
        <f t="shared" si="26"/>
        <v>0</v>
      </c>
      <c r="Q108" s="184">
        <f t="shared" si="26"/>
        <v>0</v>
      </c>
      <c r="R108" s="184">
        <f t="shared" si="26"/>
        <v>0</v>
      </c>
      <c r="S108" s="184">
        <f t="shared" si="26"/>
        <v>0</v>
      </c>
      <c r="T108" s="184">
        <f t="shared" si="26"/>
        <v>0</v>
      </c>
      <c r="U108" s="184">
        <f t="shared" si="26"/>
        <v>0</v>
      </c>
      <c r="V108" s="184">
        <f t="shared" si="26"/>
        <v>0</v>
      </c>
      <c r="W108" s="184">
        <f t="shared" si="26"/>
        <v>0</v>
      </c>
      <c r="X108" s="184">
        <f t="shared" si="26"/>
        <v>0</v>
      </c>
      <c r="Y108" s="184">
        <f t="shared" si="26"/>
        <v>0</v>
      </c>
      <c r="Z108" s="184">
        <f t="shared" si="26"/>
        <v>0</v>
      </c>
      <c r="AA108" s="184">
        <f t="shared" si="26"/>
        <v>0</v>
      </c>
      <c r="AB108" s="184">
        <f t="shared" si="26"/>
        <v>0</v>
      </c>
      <c r="AC108" s="184">
        <f t="shared" si="26"/>
        <v>0</v>
      </c>
      <c r="AD108" s="184">
        <f t="shared" si="26"/>
        <v>0</v>
      </c>
      <c r="AE108" s="184">
        <f t="shared" si="26"/>
        <v>0</v>
      </c>
      <c r="AF108" s="184">
        <f t="shared" si="26"/>
        <v>0</v>
      </c>
      <c r="AG108" s="184">
        <f t="shared" si="26"/>
        <v>0</v>
      </c>
      <c r="AH108" s="184">
        <f t="shared" si="26"/>
        <v>0</v>
      </c>
      <c r="AI108" s="184">
        <f t="shared" si="26"/>
        <v>0</v>
      </c>
      <c r="AJ108" s="184">
        <f t="shared" si="26"/>
        <v>0</v>
      </c>
      <c r="AK108" s="184">
        <f t="shared" si="26"/>
        <v>0</v>
      </c>
      <c r="AL108" s="184">
        <f t="shared" si="26"/>
        <v>0</v>
      </c>
      <c r="AM108" s="184">
        <f t="shared" si="26"/>
        <v>0</v>
      </c>
      <c r="AN108" s="184">
        <f t="shared" si="26"/>
        <v>0</v>
      </c>
      <c r="AO108" s="184">
        <f t="shared" si="26"/>
        <v>0</v>
      </c>
      <c r="AP108" s="184">
        <f t="shared" si="26"/>
        <v>0</v>
      </c>
      <c r="AQ108" s="184">
        <f t="shared" si="26"/>
        <v>0</v>
      </c>
      <c r="AR108" s="184">
        <f t="shared" si="26"/>
        <v>0</v>
      </c>
      <c r="AS108" s="184">
        <f t="shared" si="26"/>
        <v>0</v>
      </c>
    </row>
    <row r="109" spans="3:45" x14ac:dyDescent="0.3">
      <c r="C109" s="180" t="str">
        <f t="shared" si="25"/>
        <v>CAISO_Shed_DR_Tranche6</v>
      </c>
      <c r="J109" s="184">
        <f t="shared" si="26"/>
        <v>0</v>
      </c>
      <c r="K109" s="184">
        <f t="shared" si="26"/>
        <v>0</v>
      </c>
      <c r="L109" s="184">
        <f t="shared" si="26"/>
        <v>0</v>
      </c>
      <c r="M109" s="184">
        <f t="shared" si="26"/>
        <v>0</v>
      </c>
      <c r="N109" s="184">
        <f t="shared" si="26"/>
        <v>0</v>
      </c>
      <c r="O109" s="184">
        <f t="shared" si="26"/>
        <v>0</v>
      </c>
      <c r="P109" s="184">
        <f t="shared" si="26"/>
        <v>0</v>
      </c>
      <c r="Q109" s="184">
        <f t="shared" si="26"/>
        <v>0</v>
      </c>
      <c r="R109" s="184">
        <f t="shared" si="26"/>
        <v>0</v>
      </c>
      <c r="S109" s="184">
        <f t="shared" si="26"/>
        <v>0</v>
      </c>
      <c r="T109" s="184">
        <f t="shared" si="26"/>
        <v>0</v>
      </c>
      <c r="U109" s="184">
        <f t="shared" si="26"/>
        <v>0</v>
      </c>
      <c r="V109" s="184">
        <f t="shared" si="26"/>
        <v>0</v>
      </c>
      <c r="W109" s="184">
        <f t="shared" si="26"/>
        <v>0</v>
      </c>
      <c r="X109" s="184">
        <f t="shared" si="26"/>
        <v>0</v>
      </c>
      <c r="Y109" s="184">
        <f t="shared" si="26"/>
        <v>0</v>
      </c>
      <c r="Z109" s="184">
        <f t="shared" si="26"/>
        <v>0</v>
      </c>
      <c r="AA109" s="184">
        <f t="shared" si="26"/>
        <v>0</v>
      </c>
      <c r="AB109" s="184">
        <f t="shared" si="26"/>
        <v>0</v>
      </c>
      <c r="AC109" s="184">
        <f t="shared" si="26"/>
        <v>0</v>
      </c>
      <c r="AD109" s="184">
        <f t="shared" si="26"/>
        <v>0</v>
      </c>
      <c r="AE109" s="184">
        <f t="shared" si="26"/>
        <v>0</v>
      </c>
      <c r="AF109" s="184">
        <f t="shared" si="26"/>
        <v>0</v>
      </c>
      <c r="AG109" s="184">
        <f t="shared" si="26"/>
        <v>0</v>
      </c>
      <c r="AH109" s="184">
        <f t="shared" si="26"/>
        <v>0</v>
      </c>
      <c r="AI109" s="184">
        <f t="shared" si="26"/>
        <v>0</v>
      </c>
      <c r="AJ109" s="184">
        <f t="shared" si="26"/>
        <v>0</v>
      </c>
      <c r="AK109" s="184">
        <f t="shared" si="26"/>
        <v>0</v>
      </c>
      <c r="AL109" s="184">
        <f t="shared" si="26"/>
        <v>0</v>
      </c>
      <c r="AM109" s="184">
        <f t="shared" si="26"/>
        <v>0</v>
      </c>
      <c r="AN109" s="184">
        <f t="shared" si="26"/>
        <v>0</v>
      </c>
      <c r="AO109" s="184">
        <f t="shared" si="26"/>
        <v>0</v>
      </c>
      <c r="AP109" s="184">
        <f t="shared" si="26"/>
        <v>0</v>
      </c>
      <c r="AQ109" s="184">
        <f t="shared" si="26"/>
        <v>0</v>
      </c>
      <c r="AR109" s="184">
        <f t="shared" si="26"/>
        <v>0</v>
      </c>
      <c r="AS109" s="184">
        <f t="shared" si="26"/>
        <v>0</v>
      </c>
    </row>
    <row r="110" spans="3:45" x14ac:dyDescent="0.3">
      <c r="C110" s="180" t="str">
        <f t="shared" si="25"/>
        <v>CAISO_Shed_DR_Tranche7</v>
      </c>
      <c r="J110" s="184">
        <f t="shared" si="26"/>
        <v>0</v>
      </c>
      <c r="K110" s="184">
        <f t="shared" si="26"/>
        <v>0</v>
      </c>
      <c r="L110" s="184">
        <f t="shared" si="26"/>
        <v>0</v>
      </c>
      <c r="M110" s="184">
        <f t="shared" si="26"/>
        <v>0</v>
      </c>
      <c r="N110" s="184">
        <f t="shared" si="26"/>
        <v>0</v>
      </c>
      <c r="O110" s="184">
        <f t="shared" si="26"/>
        <v>0</v>
      </c>
      <c r="P110" s="184">
        <f t="shared" si="26"/>
        <v>0</v>
      </c>
      <c r="Q110" s="184">
        <f t="shared" si="26"/>
        <v>0</v>
      </c>
      <c r="R110" s="184">
        <f t="shared" si="26"/>
        <v>0</v>
      </c>
      <c r="S110" s="184">
        <f t="shared" si="26"/>
        <v>0</v>
      </c>
      <c r="T110" s="184">
        <f t="shared" si="26"/>
        <v>0</v>
      </c>
      <c r="U110" s="184">
        <f t="shared" si="26"/>
        <v>0</v>
      </c>
      <c r="V110" s="184">
        <f t="shared" si="26"/>
        <v>0</v>
      </c>
      <c r="W110" s="184">
        <f t="shared" si="26"/>
        <v>0</v>
      </c>
      <c r="X110" s="184">
        <f t="shared" si="26"/>
        <v>0</v>
      </c>
      <c r="Y110" s="184">
        <f t="shared" si="26"/>
        <v>0</v>
      </c>
      <c r="Z110" s="184">
        <f t="shared" si="26"/>
        <v>0</v>
      </c>
      <c r="AA110" s="184">
        <f t="shared" si="26"/>
        <v>0</v>
      </c>
      <c r="AB110" s="184">
        <f t="shared" si="26"/>
        <v>0</v>
      </c>
      <c r="AC110" s="184">
        <f t="shared" si="26"/>
        <v>0</v>
      </c>
      <c r="AD110" s="184">
        <f t="shared" si="26"/>
        <v>0</v>
      </c>
      <c r="AE110" s="184">
        <f t="shared" si="26"/>
        <v>0</v>
      </c>
      <c r="AF110" s="184">
        <f t="shared" si="26"/>
        <v>0</v>
      </c>
      <c r="AG110" s="184">
        <f t="shared" si="26"/>
        <v>0</v>
      </c>
      <c r="AH110" s="184">
        <f t="shared" si="26"/>
        <v>0</v>
      </c>
      <c r="AI110" s="184">
        <f t="shared" si="26"/>
        <v>0</v>
      </c>
      <c r="AJ110" s="184">
        <f t="shared" si="26"/>
        <v>0</v>
      </c>
      <c r="AK110" s="184">
        <f t="shared" si="26"/>
        <v>0</v>
      </c>
      <c r="AL110" s="184">
        <f t="shared" si="26"/>
        <v>0</v>
      </c>
      <c r="AM110" s="184">
        <f t="shared" si="26"/>
        <v>0</v>
      </c>
      <c r="AN110" s="184">
        <f t="shared" si="26"/>
        <v>0</v>
      </c>
      <c r="AO110" s="184">
        <f t="shared" si="26"/>
        <v>0</v>
      </c>
      <c r="AP110" s="184">
        <f t="shared" si="26"/>
        <v>0</v>
      </c>
      <c r="AQ110" s="184">
        <f t="shared" si="26"/>
        <v>0</v>
      </c>
      <c r="AR110" s="184">
        <f t="shared" si="26"/>
        <v>0</v>
      </c>
      <c r="AS110" s="184">
        <f t="shared" si="26"/>
        <v>0</v>
      </c>
    </row>
    <row r="111" spans="3:45" x14ac:dyDescent="0.3">
      <c r="C111" s="180" t="str">
        <f t="shared" si="25"/>
        <v>CAISO_Shed_DR_Tranche8</v>
      </c>
      <c r="J111" s="184">
        <f t="shared" si="26"/>
        <v>0</v>
      </c>
      <c r="K111" s="184">
        <f t="shared" si="26"/>
        <v>0</v>
      </c>
      <c r="L111" s="184">
        <f t="shared" si="26"/>
        <v>0</v>
      </c>
      <c r="M111" s="184">
        <f t="shared" ref="M111:AS111" si="27">MAX(M100,M89)</f>
        <v>0</v>
      </c>
      <c r="N111" s="184">
        <f t="shared" si="27"/>
        <v>0</v>
      </c>
      <c r="O111" s="184">
        <f t="shared" si="27"/>
        <v>0</v>
      </c>
      <c r="P111" s="184">
        <f t="shared" si="27"/>
        <v>0</v>
      </c>
      <c r="Q111" s="184">
        <f t="shared" si="27"/>
        <v>0</v>
      </c>
      <c r="R111" s="184">
        <f t="shared" si="27"/>
        <v>0</v>
      </c>
      <c r="S111" s="184">
        <f t="shared" si="27"/>
        <v>0</v>
      </c>
      <c r="T111" s="184">
        <f t="shared" si="27"/>
        <v>0</v>
      </c>
      <c r="U111" s="184">
        <f t="shared" si="27"/>
        <v>0</v>
      </c>
      <c r="V111" s="184">
        <f t="shared" si="27"/>
        <v>0</v>
      </c>
      <c r="W111" s="184">
        <f t="shared" si="27"/>
        <v>0</v>
      </c>
      <c r="X111" s="184">
        <f t="shared" si="27"/>
        <v>0</v>
      </c>
      <c r="Y111" s="184">
        <f t="shared" si="27"/>
        <v>0</v>
      </c>
      <c r="Z111" s="184">
        <f t="shared" si="27"/>
        <v>0</v>
      </c>
      <c r="AA111" s="184">
        <f t="shared" si="27"/>
        <v>0</v>
      </c>
      <c r="AB111" s="184">
        <f t="shared" si="27"/>
        <v>0</v>
      </c>
      <c r="AC111" s="184">
        <f t="shared" si="27"/>
        <v>0</v>
      </c>
      <c r="AD111" s="184">
        <f t="shared" si="27"/>
        <v>0</v>
      </c>
      <c r="AE111" s="184">
        <f t="shared" si="27"/>
        <v>0</v>
      </c>
      <c r="AF111" s="184">
        <f t="shared" si="27"/>
        <v>0</v>
      </c>
      <c r="AG111" s="184">
        <f t="shared" si="27"/>
        <v>0</v>
      </c>
      <c r="AH111" s="184">
        <f t="shared" si="27"/>
        <v>0</v>
      </c>
      <c r="AI111" s="184">
        <f t="shared" si="27"/>
        <v>0</v>
      </c>
      <c r="AJ111" s="184">
        <f t="shared" si="27"/>
        <v>0</v>
      </c>
      <c r="AK111" s="184">
        <f t="shared" si="27"/>
        <v>0</v>
      </c>
      <c r="AL111" s="184">
        <f t="shared" si="27"/>
        <v>0</v>
      </c>
      <c r="AM111" s="184">
        <f t="shared" si="27"/>
        <v>0</v>
      </c>
      <c r="AN111" s="184">
        <f t="shared" si="27"/>
        <v>0</v>
      </c>
      <c r="AO111" s="184">
        <f t="shared" si="27"/>
        <v>0</v>
      </c>
      <c r="AP111" s="184">
        <f t="shared" si="27"/>
        <v>0</v>
      </c>
      <c r="AQ111" s="184">
        <f t="shared" si="27"/>
        <v>0</v>
      </c>
      <c r="AR111" s="184">
        <f t="shared" si="27"/>
        <v>0</v>
      </c>
      <c r="AS111" s="184">
        <f t="shared" si="27"/>
        <v>0</v>
      </c>
    </row>
    <row r="112" spans="3:45" x14ac:dyDescent="0.3">
      <c r="C112" s="180"/>
      <c r="J112" s="184">
        <f t="shared" ref="J112:AS112" si="28">MAX(J101,J90)</f>
        <v>0</v>
      </c>
      <c r="K112" s="184">
        <f t="shared" si="28"/>
        <v>0</v>
      </c>
      <c r="L112" s="184">
        <f t="shared" si="28"/>
        <v>0</v>
      </c>
      <c r="M112" s="184">
        <f t="shared" si="28"/>
        <v>0</v>
      </c>
      <c r="N112" s="184">
        <f t="shared" si="28"/>
        <v>0</v>
      </c>
      <c r="O112" s="184">
        <f t="shared" si="28"/>
        <v>0</v>
      </c>
      <c r="P112" s="184">
        <f t="shared" si="28"/>
        <v>0</v>
      </c>
      <c r="Q112" s="184">
        <f t="shared" si="28"/>
        <v>0</v>
      </c>
      <c r="R112" s="184">
        <f t="shared" si="28"/>
        <v>0</v>
      </c>
      <c r="S112" s="184">
        <f t="shared" si="28"/>
        <v>0</v>
      </c>
      <c r="T112" s="184">
        <f t="shared" si="28"/>
        <v>0</v>
      </c>
      <c r="U112" s="184">
        <f t="shared" si="28"/>
        <v>0</v>
      </c>
      <c r="V112" s="184">
        <f t="shared" si="28"/>
        <v>0</v>
      </c>
      <c r="W112" s="184">
        <f t="shared" si="28"/>
        <v>0</v>
      </c>
      <c r="X112" s="184">
        <f t="shared" si="28"/>
        <v>0</v>
      </c>
      <c r="Y112" s="184">
        <f t="shared" si="28"/>
        <v>0</v>
      </c>
      <c r="Z112" s="184">
        <f t="shared" si="28"/>
        <v>0</v>
      </c>
      <c r="AA112" s="184">
        <f t="shared" si="28"/>
        <v>0</v>
      </c>
      <c r="AB112" s="184">
        <f t="shared" si="28"/>
        <v>0</v>
      </c>
      <c r="AC112" s="184">
        <f t="shared" si="28"/>
        <v>0</v>
      </c>
      <c r="AD112" s="184">
        <f t="shared" si="28"/>
        <v>0</v>
      </c>
      <c r="AE112" s="184">
        <f t="shared" si="28"/>
        <v>0</v>
      </c>
      <c r="AF112" s="184">
        <f t="shared" si="28"/>
        <v>0</v>
      </c>
      <c r="AG112" s="184">
        <f t="shared" si="28"/>
        <v>0</v>
      </c>
      <c r="AH112" s="184">
        <f t="shared" si="28"/>
        <v>0</v>
      </c>
      <c r="AI112" s="184">
        <f t="shared" si="28"/>
        <v>0</v>
      </c>
      <c r="AJ112" s="184">
        <f t="shared" si="28"/>
        <v>0</v>
      </c>
      <c r="AK112" s="184">
        <f t="shared" si="28"/>
        <v>0</v>
      </c>
      <c r="AL112" s="184">
        <f t="shared" si="28"/>
        <v>0</v>
      </c>
      <c r="AM112" s="184">
        <f t="shared" si="28"/>
        <v>0</v>
      </c>
      <c r="AN112" s="184">
        <f t="shared" si="28"/>
        <v>0</v>
      </c>
      <c r="AO112" s="184">
        <f t="shared" si="28"/>
        <v>0</v>
      </c>
      <c r="AP112" s="184">
        <f t="shared" si="28"/>
        <v>0</v>
      </c>
      <c r="AQ112" s="184">
        <f t="shared" si="28"/>
        <v>0</v>
      </c>
      <c r="AR112" s="184">
        <f t="shared" si="28"/>
        <v>0</v>
      </c>
      <c r="AS112" s="184">
        <f t="shared" si="28"/>
        <v>0</v>
      </c>
    </row>
    <row r="114" spans="10:10" x14ac:dyDescent="0.3">
      <c r="J114" s="185"/>
    </row>
    <row r="115" spans="10:10" x14ac:dyDescent="0.3">
      <c r="J115" s="185"/>
    </row>
    <row r="116" spans="10:10" x14ac:dyDescent="0.3">
      <c r="J116" s="185"/>
    </row>
    <row r="117" spans="10:10" x14ac:dyDescent="0.3">
      <c r="J117" s="185"/>
    </row>
    <row r="118" spans="10:10" x14ac:dyDescent="0.3">
      <c r="J118" s="185"/>
    </row>
    <row r="119" spans="10:10" x14ac:dyDescent="0.3">
      <c r="J119" s="185"/>
    </row>
    <row r="120" spans="10:10" x14ac:dyDescent="0.3">
      <c r="J120" s="185"/>
    </row>
    <row r="121" spans="10:10" x14ac:dyDescent="0.3">
      <c r="J121" s="18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6F65DA-1FCF-4DE3-93FD-C69DFF5A3A23}">
  <dimension ref="A1:H27"/>
  <sheetViews>
    <sheetView tabSelected="1" workbookViewId="0">
      <selection activeCell="A3" sqref="A3"/>
    </sheetView>
  </sheetViews>
  <sheetFormatPr defaultRowHeight="13.8" x14ac:dyDescent="0.3"/>
  <cols>
    <col min="3" max="3" width="48" bestFit="1" customWidth="1"/>
    <col min="4" max="7" width="10.5546875" bestFit="1" customWidth="1"/>
  </cols>
  <sheetData>
    <row r="1" spans="1:8" ht="14.4" x14ac:dyDescent="0.3">
      <c r="A1" s="187"/>
      <c r="B1" s="187"/>
      <c r="C1" s="187"/>
      <c r="D1" s="187"/>
      <c r="E1" s="187"/>
      <c r="F1" s="187"/>
      <c r="G1" s="187"/>
      <c r="H1" s="187"/>
    </row>
    <row r="2" spans="1:8" ht="14.4" x14ac:dyDescent="0.3">
      <c r="A2" s="187"/>
      <c r="B2" s="187"/>
      <c r="C2" s="188" t="s">
        <v>36</v>
      </c>
      <c r="D2" s="189">
        <v>2020</v>
      </c>
      <c r="E2" s="189">
        <v>2030</v>
      </c>
      <c r="F2" s="189">
        <v>2040</v>
      </c>
      <c r="G2" s="189">
        <v>2050</v>
      </c>
      <c r="H2" s="187"/>
    </row>
    <row r="3" spans="1:8" ht="14.4" x14ac:dyDescent="0.3">
      <c r="A3" s="187"/>
      <c r="B3" s="187"/>
      <c r="C3" s="190" t="s">
        <v>37</v>
      </c>
      <c r="D3" s="194">
        <v>1092</v>
      </c>
      <c r="E3" s="194">
        <v>10229</v>
      </c>
      <c r="F3" s="194">
        <v>22115</v>
      </c>
      <c r="G3" s="194">
        <v>34829</v>
      </c>
      <c r="H3" s="187"/>
    </row>
    <row r="4" spans="1:8" ht="14.4" x14ac:dyDescent="0.3">
      <c r="A4" s="187"/>
      <c r="B4" s="187"/>
      <c r="C4" s="186" t="s">
        <v>39</v>
      </c>
      <c r="D4" s="195">
        <v>1091.5571249404616</v>
      </c>
      <c r="E4" s="195">
        <v>1091.5571249404616</v>
      </c>
      <c r="F4" s="195">
        <v>1091.5571249404616</v>
      </c>
      <c r="G4" s="195">
        <v>1091.5571249404616</v>
      </c>
      <c r="H4" s="187"/>
    </row>
    <row r="5" spans="1:8" ht="14.4" x14ac:dyDescent="0.3">
      <c r="A5" s="187"/>
      <c r="B5" s="187"/>
      <c r="C5" s="188" t="s">
        <v>42</v>
      </c>
      <c r="D5" s="196"/>
      <c r="E5" s="196"/>
      <c r="F5" s="196"/>
      <c r="G5" s="196"/>
      <c r="H5" s="187"/>
    </row>
    <row r="6" spans="1:8" ht="14.4" x14ac:dyDescent="0.3">
      <c r="A6" s="187"/>
      <c r="B6" s="187"/>
      <c r="C6" s="190" t="s">
        <v>192</v>
      </c>
      <c r="D6" s="193">
        <v>17496.928878113369</v>
      </c>
      <c r="E6" s="193">
        <v>37136.005502571708</v>
      </c>
      <c r="F6" s="193">
        <v>53251.115840682971</v>
      </c>
      <c r="G6" s="193">
        <v>69366.226178794226</v>
      </c>
      <c r="H6" s="187"/>
    </row>
    <row r="7" spans="1:8" ht="14.4" x14ac:dyDescent="0.3">
      <c r="A7" s="187"/>
      <c r="B7" s="187"/>
      <c r="C7" s="190" t="s">
        <v>49</v>
      </c>
      <c r="D7" s="193">
        <v>134</v>
      </c>
      <c r="E7" s="193">
        <v>2657</v>
      </c>
      <c r="F7" s="193">
        <v>6044</v>
      </c>
      <c r="G7" s="193">
        <v>8960</v>
      </c>
      <c r="H7" s="187"/>
    </row>
    <row r="8" spans="1:8" ht="14.4" x14ac:dyDescent="0.3">
      <c r="A8" s="187"/>
      <c r="B8" s="187"/>
      <c r="C8" s="186" t="s">
        <v>39</v>
      </c>
      <c r="D8" s="197">
        <v>15068.308572223739</v>
      </c>
      <c r="E8" s="197">
        <v>17591.308572223737</v>
      </c>
      <c r="F8" s="197">
        <v>20978.308572223737</v>
      </c>
      <c r="G8" s="197">
        <v>23894.308572223737</v>
      </c>
      <c r="H8" s="187"/>
    </row>
    <row r="9" spans="1:8" ht="14.4" x14ac:dyDescent="0.3">
      <c r="A9" s="187"/>
      <c r="B9" s="187"/>
      <c r="C9" s="188" t="s">
        <v>51</v>
      </c>
      <c r="D9" s="196"/>
      <c r="E9" s="196"/>
      <c r="F9" s="196"/>
      <c r="G9" s="196"/>
      <c r="H9" s="187"/>
    </row>
    <row r="10" spans="1:8" ht="14.4" x14ac:dyDescent="0.3">
      <c r="A10" s="187"/>
      <c r="B10" s="187"/>
      <c r="C10" s="190" t="s">
        <v>9</v>
      </c>
      <c r="D10" s="193">
        <v>12331</v>
      </c>
      <c r="E10" s="193">
        <v>12293</v>
      </c>
      <c r="F10" s="193" t="s">
        <v>47</v>
      </c>
      <c r="G10" s="193" t="s">
        <v>47</v>
      </c>
      <c r="H10" s="187"/>
    </row>
    <row r="11" spans="1:8" ht="14.4" x14ac:dyDescent="0.3">
      <c r="A11" s="187"/>
      <c r="B11" s="187"/>
      <c r="C11" s="186" t="s">
        <v>39</v>
      </c>
      <c r="D11" s="198">
        <v>12331</v>
      </c>
      <c r="E11" s="198">
        <v>12293</v>
      </c>
      <c r="F11" s="198" t="s">
        <v>47</v>
      </c>
      <c r="G11" s="198" t="s">
        <v>47</v>
      </c>
      <c r="H11" s="187"/>
    </row>
    <row r="12" spans="1:8" ht="14.4" x14ac:dyDescent="0.3">
      <c r="A12" s="187"/>
      <c r="B12" s="187"/>
      <c r="C12" s="188" t="s">
        <v>55</v>
      </c>
      <c r="D12" s="196"/>
      <c r="E12" s="196"/>
      <c r="F12" s="196"/>
      <c r="G12" s="196"/>
      <c r="H12" s="187"/>
    </row>
    <row r="13" spans="1:8" ht="14.4" x14ac:dyDescent="0.3">
      <c r="A13" s="187"/>
      <c r="B13" s="187"/>
      <c r="C13" s="190" t="s">
        <v>9</v>
      </c>
      <c r="D13" s="193">
        <v>297</v>
      </c>
      <c r="E13" s="193">
        <v>355</v>
      </c>
      <c r="F13" s="193">
        <v>405</v>
      </c>
      <c r="G13" s="193">
        <v>455</v>
      </c>
      <c r="H13" s="187"/>
    </row>
    <row r="14" spans="1:8" ht="14.4" x14ac:dyDescent="0.3">
      <c r="A14" s="187"/>
      <c r="B14" s="187"/>
      <c r="C14" s="186" t="s">
        <v>39</v>
      </c>
      <c r="D14" s="198">
        <v>287</v>
      </c>
      <c r="E14" s="198">
        <v>287</v>
      </c>
      <c r="F14" s="198">
        <v>287</v>
      </c>
      <c r="G14" s="198">
        <v>287</v>
      </c>
      <c r="H14" s="187"/>
    </row>
    <row r="15" spans="1:8" ht="14.4" x14ac:dyDescent="0.3">
      <c r="A15" s="187"/>
      <c r="B15" s="187"/>
      <c r="C15" s="188" t="s">
        <v>86</v>
      </c>
      <c r="D15" s="196"/>
      <c r="E15" s="196"/>
      <c r="F15" s="196"/>
      <c r="G15" s="196"/>
      <c r="H15" s="187"/>
    </row>
    <row r="16" spans="1:8" ht="14.4" x14ac:dyDescent="0.3">
      <c r="A16" s="187"/>
      <c r="B16" s="187"/>
      <c r="C16" s="190" t="s">
        <v>192</v>
      </c>
      <c r="D16" s="193">
        <v>10238.285323643748</v>
      </c>
      <c r="E16" s="193">
        <v>21147.593972122169</v>
      </c>
      <c r="F16" s="193">
        <v>30016.576903256035</v>
      </c>
      <c r="G16" s="193">
        <v>39698.760335550694</v>
      </c>
      <c r="H16" s="187"/>
    </row>
    <row r="17" spans="1:8" ht="14.4" x14ac:dyDescent="0.3">
      <c r="A17" s="187"/>
      <c r="B17" s="187"/>
      <c r="C17" s="190" t="s">
        <v>49</v>
      </c>
      <c r="D17" s="193">
        <v>134</v>
      </c>
      <c r="E17" s="193">
        <v>1511</v>
      </c>
      <c r="F17" s="193">
        <v>3437</v>
      </c>
      <c r="G17" s="193">
        <v>5095</v>
      </c>
      <c r="H17" s="187"/>
    </row>
    <row r="18" spans="1:8" ht="14.4" x14ac:dyDescent="0.3">
      <c r="A18" s="187"/>
      <c r="B18" s="187"/>
      <c r="C18" s="186" t="s">
        <v>39</v>
      </c>
      <c r="D18" s="197">
        <v>8795.4844474008751</v>
      </c>
      <c r="E18" s="197">
        <v>10172.484447400875</v>
      </c>
      <c r="F18" s="197">
        <v>12098.484447400875</v>
      </c>
      <c r="G18" s="197">
        <v>13756.484447400875</v>
      </c>
      <c r="H18" s="187"/>
    </row>
    <row r="19" spans="1:8" ht="14.4" x14ac:dyDescent="0.3">
      <c r="A19" s="187"/>
      <c r="B19" s="187"/>
      <c r="C19" s="188" t="s">
        <v>89</v>
      </c>
      <c r="D19" s="196"/>
      <c r="E19" s="196"/>
      <c r="F19" s="196"/>
      <c r="G19" s="196"/>
      <c r="H19" s="187"/>
    </row>
    <row r="20" spans="1:8" ht="14.4" x14ac:dyDescent="0.3">
      <c r="A20" s="187"/>
      <c r="B20" s="187"/>
      <c r="C20" s="190" t="s">
        <v>189</v>
      </c>
      <c r="D20" s="193">
        <v>446</v>
      </c>
      <c r="E20" s="193">
        <v>1819</v>
      </c>
      <c r="F20" s="193">
        <v>1819</v>
      </c>
      <c r="G20" s="193">
        <v>1819</v>
      </c>
      <c r="H20" s="187"/>
    </row>
    <row r="21" spans="1:8" ht="14.4" x14ac:dyDescent="0.3">
      <c r="A21" s="187"/>
      <c r="B21" s="187"/>
      <c r="C21" s="186" t="s">
        <v>39</v>
      </c>
      <c r="D21" s="198">
        <v>334</v>
      </c>
      <c r="E21" s="198">
        <v>334</v>
      </c>
      <c r="F21" s="198">
        <v>334</v>
      </c>
      <c r="G21" s="198">
        <v>334</v>
      </c>
      <c r="H21" s="187"/>
    </row>
    <row r="22" spans="1:8" ht="14.4" x14ac:dyDescent="0.3">
      <c r="A22" s="187"/>
      <c r="B22" s="187"/>
      <c r="C22" s="188" t="s">
        <v>190</v>
      </c>
      <c r="D22" s="196"/>
      <c r="E22" s="196"/>
      <c r="F22" s="196"/>
      <c r="G22" s="196"/>
      <c r="H22" s="187"/>
    </row>
    <row r="23" spans="1:8" ht="14.4" x14ac:dyDescent="0.3">
      <c r="A23" s="187"/>
      <c r="B23" s="187"/>
      <c r="C23" s="191" t="s">
        <v>193</v>
      </c>
      <c r="D23" s="199">
        <v>-71</v>
      </c>
      <c r="E23" s="199">
        <v>-74</v>
      </c>
      <c r="F23" s="199"/>
      <c r="G23" s="199"/>
      <c r="H23" s="187"/>
    </row>
    <row r="24" spans="1:8" ht="14.4" x14ac:dyDescent="0.3">
      <c r="A24" s="187"/>
      <c r="B24" s="187"/>
      <c r="C24" s="186" t="s">
        <v>39</v>
      </c>
      <c r="D24" s="198" t="s">
        <v>47</v>
      </c>
      <c r="E24" s="198" t="s">
        <v>47</v>
      </c>
      <c r="F24" s="198"/>
      <c r="G24" s="198"/>
      <c r="H24" s="187"/>
    </row>
    <row r="25" spans="1:8" ht="14.4" x14ac:dyDescent="0.3">
      <c r="A25" s="187"/>
      <c r="B25" s="187"/>
      <c r="C25" s="188" t="s">
        <v>191</v>
      </c>
      <c r="D25" s="196"/>
      <c r="E25" s="196"/>
      <c r="F25" s="196"/>
      <c r="G25" s="196"/>
      <c r="H25" s="187"/>
    </row>
    <row r="26" spans="1:8" ht="14.4" x14ac:dyDescent="0.3">
      <c r="A26" s="187"/>
      <c r="B26" s="187"/>
      <c r="C26" s="192" t="s">
        <v>194</v>
      </c>
      <c r="D26" s="193">
        <v>1617</v>
      </c>
      <c r="E26" s="193">
        <v>1617</v>
      </c>
      <c r="F26" s="193">
        <v>1617</v>
      </c>
      <c r="G26" s="193">
        <v>1617</v>
      </c>
      <c r="H26" s="187"/>
    </row>
    <row r="27" spans="1:8" ht="14.4" x14ac:dyDescent="0.3">
      <c r="A27" s="187"/>
      <c r="B27" s="187"/>
      <c r="C27" s="186" t="s">
        <v>39</v>
      </c>
      <c r="D27" s="198" t="s">
        <v>47</v>
      </c>
      <c r="E27" s="198" t="s">
        <v>47</v>
      </c>
      <c r="F27" s="198" t="s">
        <v>47</v>
      </c>
      <c r="G27" s="198" t="s">
        <v>47</v>
      </c>
      <c r="H27" s="18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85B365957C7CB40992C2FD98AC36155" ma:contentTypeVersion="12" ma:contentTypeDescription="Create a new document." ma:contentTypeScope="" ma:versionID="b2816d0ef92202c65df612e814dd258a">
  <xsd:schema xmlns:xsd="http://www.w3.org/2001/XMLSchema" xmlns:xs="http://www.w3.org/2001/XMLSchema" xmlns:p="http://schemas.microsoft.com/office/2006/metadata/properties" xmlns:ns2="b48abb86-6b75-4cc9-8ac7-293f3cb026c9" xmlns:ns3="b2b8bedc-0fcb-47cf-97d0-3e95d67c491f" targetNamespace="http://schemas.microsoft.com/office/2006/metadata/properties" ma:root="true" ma:fieldsID="c75008b61cef3e70b590bf96d7308de9" ns2:_="" ns3:_="">
    <xsd:import namespace="b48abb86-6b75-4cc9-8ac7-293f3cb026c9"/>
    <xsd:import namespace="b2b8bedc-0fcb-47cf-97d0-3e95d67c491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Workingon" minOccurs="0"/>
                <xsd:element ref="ns2:tes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8abb86-6b75-4cc9-8ac7-293f3cb026c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Workingon" ma:index="18" nillable="true" ma:displayName="Working on" ma:description="Who is working on the document" ma:format="Dropdown" ma:list="UserInfo" ma:SharePointGroup="0" ma:internalName="Workingon">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st" ma:index="19" nillable="true" ma:displayName="test" ma:format="Dropdown" ma:internalName="tes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b8bedc-0fcb-47cf-97d0-3e95d67c49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est xmlns="b48abb86-6b75-4cc9-8ac7-293f3cb026c9" xsi:nil="true"/>
    <Workingon xmlns="b48abb86-6b75-4cc9-8ac7-293f3cb026c9">
      <UserInfo>
        <DisplayName/>
        <AccountId xsi:nil="true"/>
        <AccountType/>
      </UserInfo>
    </Workingon>
  </documentManagement>
</p:properties>
</file>

<file path=customXml/itemProps1.xml><?xml version="1.0" encoding="utf-8"?>
<ds:datastoreItem xmlns:ds="http://schemas.openxmlformats.org/officeDocument/2006/customXml" ds:itemID="{9999CF3E-B991-4F33-B287-9146C53C76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8abb86-6b75-4cc9-8ac7-293f3cb026c9"/>
    <ds:schemaRef ds:uri="b2b8bedc-0fcb-47cf-97d0-3e95d67c49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2625DB-5772-4E50-B3C8-131E7F759EE9}">
  <ds:schemaRefs>
    <ds:schemaRef ds:uri="http://schemas.microsoft.com/sharepoint/v3/contenttype/forms"/>
  </ds:schemaRefs>
</ds:datastoreItem>
</file>

<file path=customXml/itemProps3.xml><?xml version="1.0" encoding="utf-8"?>
<ds:datastoreItem xmlns:ds="http://schemas.openxmlformats.org/officeDocument/2006/customXml" ds:itemID="{D71B8176-5C68-4757-9339-6B9D082A665C}">
  <ds:schemaRefs>
    <ds:schemaRef ds:uri="http://purl.org/dc/dcmitype/"/>
    <ds:schemaRef ds:uri="http://schemas.openxmlformats.org/package/2006/metadata/core-properties"/>
    <ds:schemaRef ds:uri="http://schemas.microsoft.com/office/infopath/2007/PartnerControls"/>
    <ds:schemaRef ds:uri="b48abb86-6b75-4cc9-8ac7-293f3cb026c9"/>
    <ds:schemaRef ds:uri="http://purl.org/dc/terms/"/>
    <ds:schemaRef ds:uri="http://schemas.microsoft.com/office/2006/documentManagement/types"/>
    <ds:schemaRef ds:uri="http://purl.org/dc/elements/1.1/"/>
    <ds:schemaRef ds:uri="b2b8bedc-0fcb-47cf-97d0-3e95d67c491f"/>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Loads - Forecast</vt:lpstr>
      <vt:lpstr>Loads - DR</vt:lpstr>
      <vt:lpstr>ACC Doc</vt:lpstr>
      <vt:lpstr>CAISO_share_of_statewide_load</vt:lpstr>
      <vt:lpstr>td_losses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Xiaoxuan Hou</dc:creator>
  <cp:keywords/>
  <dc:description/>
  <cp:lastModifiedBy>Sumin Wang</cp:lastModifiedBy>
  <cp:revision/>
  <dcterms:created xsi:type="dcterms:W3CDTF">2021-05-03T21:08:12Z</dcterms:created>
  <dcterms:modified xsi:type="dcterms:W3CDTF">2021-05-03T23:00:15Z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0x010100685B365957C7CB40992C2FD98AC36155</vt:lpwstr>
  </property>
</Properties>
</file>